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610" windowHeight="7245"/>
  </bookViews>
  <sheets>
    <sheet name="Hinweise" sheetId="4" r:id="rId1"/>
    <sheet name="Auswahl Kultur" sheetId="6" r:id="rId2"/>
    <sheet name="Auswahl Nutzcode" sheetId="7" r:id="rId3"/>
    <sheet name="Beispiele" sheetId="5" r:id="rId4"/>
  </sheets>
  <definedNames>
    <definedName name="_xlnm._FilterDatabase" localSheetId="1" hidden="1">'Auswahl Kultur'!$C$38:$AB$136</definedName>
    <definedName name="_xlnm._FilterDatabase" localSheetId="2" hidden="1">'Auswahl Nutzcode'!$B$38:$AB$136</definedName>
    <definedName name="_xlnm.Print_Area" localSheetId="1">'Auswahl Kultur'!$B$1:$I$35</definedName>
    <definedName name="_xlnm.Print_Area" localSheetId="2">'Auswahl Nutzcode'!$B$1:$I$35</definedName>
    <definedName name="_xlnm.Print_Area" localSheetId="0">Hinweise!$A$1:$D$86</definedName>
    <definedName name="_xlnm.Print_Titles" localSheetId="3">Beispiele!$1:$2</definedName>
    <definedName name="Kultur" localSheetId="1">'Auswahl Kultur'!$C$39:$H$136</definedName>
    <definedName name="Kultur" localSheetId="2">'Auswahl Nutzcode'!$C$39:$H$136</definedName>
  </definedNames>
  <calcPr calcId="145621"/>
</workbook>
</file>

<file path=xl/calcChain.xml><?xml version="1.0" encoding="utf-8"?>
<calcChain xmlns="http://schemas.openxmlformats.org/spreadsheetml/2006/main">
  <c r="AB133" i="7" l="1"/>
  <c r="AB134" i="7"/>
  <c r="C12" i="7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R5" i="7" l="1"/>
  <c r="I131" i="7"/>
  <c r="I132" i="7"/>
  <c r="I133" i="7"/>
  <c r="I134" i="7"/>
  <c r="I135" i="7"/>
  <c r="I130" i="7"/>
  <c r="H133" i="7"/>
  <c r="H134" i="7"/>
  <c r="G133" i="7"/>
  <c r="G134" i="7"/>
  <c r="E133" i="7"/>
  <c r="F133" i="7"/>
  <c r="E134" i="7"/>
  <c r="F134" i="7"/>
  <c r="C133" i="7"/>
  <c r="AC133" i="7" s="1"/>
  <c r="C134" i="7"/>
  <c r="AC134" i="7" s="1"/>
  <c r="C135" i="7"/>
  <c r="B133" i="7"/>
  <c r="D133" i="7" s="1"/>
  <c r="B134" i="7"/>
  <c r="D134" i="7" s="1"/>
  <c r="B135" i="7"/>
  <c r="D135" i="7" s="1"/>
  <c r="AB135" i="7" l="1"/>
  <c r="H135" i="7"/>
  <c r="G135" i="7"/>
  <c r="E135" i="7"/>
  <c r="F135" i="7"/>
  <c r="AC135" i="7"/>
  <c r="B132" i="7"/>
  <c r="B101" i="7" l="1"/>
  <c r="D101" i="7" s="1"/>
  <c r="B102" i="7"/>
  <c r="B103" i="7"/>
  <c r="D103" i="7" s="1"/>
  <c r="B104" i="7"/>
  <c r="D104" i="7" s="1"/>
  <c r="B105" i="7"/>
  <c r="D105" i="7" s="1"/>
  <c r="B106" i="7"/>
  <c r="D106" i="7" s="1"/>
  <c r="B107" i="7"/>
  <c r="D107" i="7" s="1"/>
  <c r="B108" i="7"/>
  <c r="D108" i="7" s="1"/>
  <c r="B109" i="7"/>
  <c r="D109" i="7" s="1"/>
  <c r="B110" i="7"/>
  <c r="D110" i="7" s="1"/>
  <c r="B111" i="7"/>
  <c r="D111" i="7" s="1"/>
  <c r="B112" i="7"/>
  <c r="D112" i="7" s="1"/>
  <c r="B113" i="7"/>
  <c r="D113" i="7" s="1"/>
  <c r="B114" i="7"/>
  <c r="D114" i="7" s="1"/>
  <c r="B115" i="7"/>
  <c r="D115" i="7" s="1"/>
  <c r="B116" i="7"/>
  <c r="D116" i="7" s="1"/>
  <c r="B117" i="7"/>
  <c r="D117" i="7" s="1"/>
  <c r="B118" i="7"/>
  <c r="D118" i="7" s="1"/>
  <c r="B119" i="7"/>
  <c r="D119" i="7" s="1"/>
  <c r="B120" i="7"/>
  <c r="D120" i="7" s="1"/>
  <c r="B121" i="7"/>
  <c r="D121" i="7" s="1"/>
  <c r="B122" i="7"/>
  <c r="D122" i="7" s="1"/>
  <c r="B123" i="7"/>
  <c r="D123" i="7" s="1"/>
  <c r="B124" i="7"/>
  <c r="D124" i="7" s="1"/>
  <c r="B125" i="7"/>
  <c r="D125" i="7" s="1"/>
  <c r="B126" i="7"/>
  <c r="D126" i="7" s="1"/>
  <c r="B127" i="7"/>
  <c r="D127" i="7" s="1"/>
  <c r="B128" i="7"/>
  <c r="D128" i="7" s="1"/>
  <c r="B129" i="7"/>
  <c r="D129" i="7" s="1"/>
  <c r="B130" i="7"/>
  <c r="D130" i="7" s="1"/>
  <c r="B131" i="7"/>
  <c r="D131" i="7" s="1"/>
  <c r="D132" i="7"/>
  <c r="B136" i="7"/>
  <c r="D136" i="7" s="1"/>
  <c r="D102" i="7"/>
  <c r="E101" i="7"/>
  <c r="F101" i="7"/>
  <c r="H101" i="7"/>
  <c r="AB40" i="7" l="1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1" i="7"/>
  <c r="AB62" i="7"/>
  <c r="AB63" i="7"/>
  <c r="AB64" i="7"/>
  <c r="AB65" i="7"/>
  <c r="AB66" i="7"/>
  <c r="AB67" i="7"/>
  <c r="AB68" i="7"/>
  <c r="AB69" i="7"/>
  <c r="AB70" i="7"/>
  <c r="AB71" i="7"/>
  <c r="AB72" i="7"/>
  <c r="AB73" i="7"/>
  <c r="AB74" i="7"/>
  <c r="AB75" i="7"/>
  <c r="AB76" i="7"/>
  <c r="AB77" i="7"/>
  <c r="AB78" i="7"/>
  <c r="AB79" i="7"/>
  <c r="AB80" i="7"/>
  <c r="AB81" i="7"/>
  <c r="AB82" i="7"/>
  <c r="AB83" i="7"/>
  <c r="AB84" i="7"/>
  <c r="AB85" i="7"/>
  <c r="AB86" i="7"/>
  <c r="AB87" i="7"/>
  <c r="AB88" i="7"/>
  <c r="AB89" i="7"/>
  <c r="AB90" i="7"/>
  <c r="AB91" i="7"/>
  <c r="AB92" i="7"/>
  <c r="AB93" i="7"/>
  <c r="AB94" i="7"/>
  <c r="AB95" i="7"/>
  <c r="AB96" i="7"/>
  <c r="AB97" i="7"/>
  <c r="AB98" i="7"/>
  <c r="AB99" i="7"/>
  <c r="AB100" i="7"/>
  <c r="AB102" i="7"/>
  <c r="AB103" i="7"/>
  <c r="AB104" i="7"/>
  <c r="AB105" i="7"/>
  <c r="AB106" i="7"/>
  <c r="AB107" i="7"/>
  <c r="AB108" i="7"/>
  <c r="AB109" i="7"/>
  <c r="AB110" i="7"/>
  <c r="AB111" i="7"/>
  <c r="AB112" i="7"/>
  <c r="AB113" i="7"/>
  <c r="AB114" i="7"/>
  <c r="AB115" i="7"/>
  <c r="AB116" i="7"/>
  <c r="AB117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1" i="7"/>
  <c r="AB132" i="7"/>
  <c r="AB136" i="7"/>
  <c r="AB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70" i="7"/>
  <c r="H71" i="7"/>
  <c r="H72" i="7"/>
  <c r="H73" i="7"/>
  <c r="H74" i="7"/>
  <c r="H75" i="7"/>
  <c r="H76" i="7"/>
  <c r="H77" i="7"/>
  <c r="H78" i="7"/>
  <c r="H79" i="7"/>
  <c r="H81" i="7"/>
  <c r="H82" i="7"/>
  <c r="H83" i="7"/>
  <c r="H84" i="7"/>
  <c r="H85" i="7"/>
  <c r="H86" i="7"/>
  <c r="H87" i="7"/>
  <c r="H88" i="7"/>
  <c r="H89" i="7"/>
  <c r="H91" i="7"/>
  <c r="H92" i="7"/>
  <c r="H93" i="7"/>
  <c r="H94" i="7"/>
  <c r="H95" i="7"/>
  <c r="H96" i="7"/>
  <c r="H97" i="7"/>
  <c r="H98" i="7"/>
  <c r="H99" i="7"/>
  <c r="H100" i="7"/>
  <c r="H102" i="7"/>
  <c r="H103" i="7"/>
  <c r="H104" i="7"/>
  <c r="H105" i="7"/>
  <c r="H107" i="7"/>
  <c r="H108" i="7"/>
  <c r="H109" i="7"/>
  <c r="H110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8" i="7"/>
  <c r="H129" i="7"/>
  <c r="H130" i="7"/>
  <c r="H131" i="7"/>
  <c r="H132" i="7"/>
  <c r="H136" i="7"/>
  <c r="H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70" i="7"/>
  <c r="G71" i="7"/>
  <c r="G72" i="7"/>
  <c r="G73" i="7"/>
  <c r="G74" i="7"/>
  <c r="G75" i="7"/>
  <c r="G76" i="7"/>
  <c r="G77" i="7"/>
  <c r="G78" i="7"/>
  <c r="G79" i="7"/>
  <c r="G81" i="7"/>
  <c r="G82" i="7"/>
  <c r="G83" i="7"/>
  <c r="G84" i="7"/>
  <c r="G85" i="7"/>
  <c r="G86" i="7"/>
  <c r="G87" i="7"/>
  <c r="G88" i="7"/>
  <c r="G89" i="7"/>
  <c r="G91" i="7"/>
  <c r="A91" i="7" s="1"/>
  <c r="G92" i="7"/>
  <c r="G93" i="7"/>
  <c r="G94" i="7"/>
  <c r="G95" i="7"/>
  <c r="G96" i="7"/>
  <c r="G97" i="7"/>
  <c r="G98" i="7"/>
  <c r="G99" i="7"/>
  <c r="G100" i="7"/>
  <c r="G102" i="7"/>
  <c r="G103" i="7"/>
  <c r="G104" i="7"/>
  <c r="G105" i="7"/>
  <c r="G107" i="7"/>
  <c r="G108" i="7"/>
  <c r="G109" i="7"/>
  <c r="G110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8" i="7"/>
  <c r="G129" i="7"/>
  <c r="G130" i="7"/>
  <c r="G131" i="7"/>
  <c r="G132" i="7"/>
  <c r="G136" i="7"/>
  <c r="G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70" i="7"/>
  <c r="F71" i="7"/>
  <c r="F72" i="7"/>
  <c r="F73" i="7"/>
  <c r="F74" i="7"/>
  <c r="F75" i="7"/>
  <c r="F76" i="7"/>
  <c r="F77" i="7"/>
  <c r="F78" i="7"/>
  <c r="F79" i="7"/>
  <c r="F81" i="7"/>
  <c r="F82" i="7"/>
  <c r="F83" i="7"/>
  <c r="F84" i="7"/>
  <c r="F85" i="7"/>
  <c r="F86" i="7"/>
  <c r="F87" i="7"/>
  <c r="F88" i="7"/>
  <c r="F89" i="7"/>
  <c r="F91" i="7"/>
  <c r="F92" i="7"/>
  <c r="F93" i="7"/>
  <c r="F94" i="7"/>
  <c r="F95" i="7"/>
  <c r="F96" i="7"/>
  <c r="F97" i="7"/>
  <c r="F98" i="7"/>
  <c r="F99" i="7"/>
  <c r="F100" i="7"/>
  <c r="F102" i="7"/>
  <c r="F103" i="7"/>
  <c r="F104" i="7"/>
  <c r="F105" i="7"/>
  <c r="F107" i="7"/>
  <c r="F108" i="7"/>
  <c r="F109" i="7"/>
  <c r="F110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8" i="7"/>
  <c r="F129" i="7"/>
  <c r="F130" i="7"/>
  <c r="F131" i="7"/>
  <c r="F132" i="7"/>
  <c r="F136" i="7"/>
  <c r="F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70" i="7"/>
  <c r="E71" i="7"/>
  <c r="E72" i="7"/>
  <c r="E73" i="7"/>
  <c r="E74" i="7"/>
  <c r="E75" i="7"/>
  <c r="E76" i="7"/>
  <c r="E77" i="7"/>
  <c r="E78" i="7"/>
  <c r="E79" i="7"/>
  <c r="E81" i="7"/>
  <c r="E82" i="7"/>
  <c r="E83" i="7"/>
  <c r="E84" i="7"/>
  <c r="E85" i="7"/>
  <c r="E86" i="7"/>
  <c r="E87" i="7"/>
  <c r="E88" i="7"/>
  <c r="E89" i="7"/>
  <c r="E91" i="7"/>
  <c r="E92" i="7"/>
  <c r="E93" i="7"/>
  <c r="E94" i="7"/>
  <c r="E95" i="7"/>
  <c r="E96" i="7"/>
  <c r="E97" i="7"/>
  <c r="E98" i="7"/>
  <c r="E99" i="7"/>
  <c r="E100" i="7"/>
  <c r="E102" i="7"/>
  <c r="E103" i="7"/>
  <c r="E104" i="7"/>
  <c r="E105" i="7"/>
  <c r="E107" i="7"/>
  <c r="E108" i="7"/>
  <c r="E109" i="7"/>
  <c r="E110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8" i="7"/>
  <c r="E129" i="7"/>
  <c r="E130" i="7"/>
  <c r="E131" i="7"/>
  <c r="E132" i="7"/>
  <c r="E136" i="7"/>
  <c r="E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AC114" i="7" s="1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6" i="7"/>
  <c r="C39" i="7"/>
  <c r="B40" i="7"/>
  <c r="B41" i="7"/>
  <c r="D41" i="7" s="1"/>
  <c r="B42" i="7"/>
  <c r="D42" i="7" s="1"/>
  <c r="B43" i="7"/>
  <c r="D43" i="7" s="1"/>
  <c r="B44" i="7"/>
  <c r="D44" i="7" s="1"/>
  <c r="B45" i="7"/>
  <c r="D45" i="7" s="1"/>
  <c r="B46" i="7"/>
  <c r="D46" i="7" s="1"/>
  <c r="B47" i="7"/>
  <c r="B48" i="7"/>
  <c r="D48" i="7" s="1"/>
  <c r="B49" i="7"/>
  <c r="D49" i="7" s="1"/>
  <c r="B50" i="7"/>
  <c r="D50" i="7" s="1"/>
  <c r="B51" i="7"/>
  <c r="D51" i="7" s="1"/>
  <c r="B52" i="7"/>
  <c r="D52" i="7" s="1"/>
  <c r="B53" i="7"/>
  <c r="D53" i="7" s="1"/>
  <c r="B54" i="7"/>
  <c r="D54" i="7" s="1"/>
  <c r="B55" i="7"/>
  <c r="D55" i="7" s="1"/>
  <c r="B56" i="7"/>
  <c r="D56" i="7" s="1"/>
  <c r="B57" i="7"/>
  <c r="D57" i="7" s="1"/>
  <c r="B58" i="7"/>
  <c r="D58" i="7" s="1"/>
  <c r="B59" i="7"/>
  <c r="D59" i="7" s="1"/>
  <c r="B60" i="7"/>
  <c r="D60" i="7" s="1"/>
  <c r="B61" i="7"/>
  <c r="D61" i="7" s="1"/>
  <c r="B62" i="7"/>
  <c r="D62" i="7" s="1"/>
  <c r="B63" i="7"/>
  <c r="D63" i="7" s="1"/>
  <c r="B64" i="7"/>
  <c r="D64" i="7" s="1"/>
  <c r="B65" i="7"/>
  <c r="D65" i="7" s="1"/>
  <c r="B66" i="7"/>
  <c r="D66" i="7" s="1"/>
  <c r="B67" i="7"/>
  <c r="D67" i="7" s="1"/>
  <c r="B68" i="7"/>
  <c r="D68" i="7" s="1"/>
  <c r="B69" i="7"/>
  <c r="D69" i="7" s="1"/>
  <c r="B70" i="7"/>
  <c r="D70" i="7" s="1"/>
  <c r="B71" i="7"/>
  <c r="D71" i="7" s="1"/>
  <c r="B72" i="7"/>
  <c r="D72" i="7" s="1"/>
  <c r="B73" i="7"/>
  <c r="D73" i="7" s="1"/>
  <c r="B74" i="7"/>
  <c r="D74" i="7" s="1"/>
  <c r="B75" i="7"/>
  <c r="D75" i="7" s="1"/>
  <c r="B76" i="7"/>
  <c r="D76" i="7" s="1"/>
  <c r="B77" i="7"/>
  <c r="D77" i="7" s="1"/>
  <c r="B78" i="7"/>
  <c r="D78" i="7" s="1"/>
  <c r="B79" i="7"/>
  <c r="D79" i="7" s="1"/>
  <c r="B80" i="7"/>
  <c r="D80" i="7" s="1"/>
  <c r="B81" i="7"/>
  <c r="D81" i="7" s="1"/>
  <c r="B82" i="7"/>
  <c r="D82" i="7" s="1"/>
  <c r="B83" i="7"/>
  <c r="D83" i="7" s="1"/>
  <c r="B84" i="7"/>
  <c r="D84" i="7" s="1"/>
  <c r="B85" i="7"/>
  <c r="D85" i="7" s="1"/>
  <c r="B86" i="7"/>
  <c r="D86" i="7" s="1"/>
  <c r="B87" i="7"/>
  <c r="D87" i="7" s="1"/>
  <c r="B88" i="7"/>
  <c r="D88" i="7" s="1"/>
  <c r="B89" i="7"/>
  <c r="D89" i="7" s="1"/>
  <c r="B90" i="7"/>
  <c r="D90" i="7" s="1"/>
  <c r="B91" i="7"/>
  <c r="D91" i="7" s="1"/>
  <c r="B92" i="7"/>
  <c r="D92" i="7" s="1"/>
  <c r="B93" i="7"/>
  <c r="D93" i="7" s="1"/>
  <c r="B94" i="7"/>
  <c r="D94" i="7" s="1"/>
  <c r="B95" i="7"/>
  <c r="D95" i="7" s="1"/>
  <c r="B96" i="7"/>
  <c r="D96" i="7" s="1"/>
  <c r="B97" i="7"/>
  <c r="D97" i="7" s="1"/>
  <c r="B98" i="7"/>
  <c r="D98" i="7" s="1"/>
  <c r="B99" i="7"/>
  <c r="D99" i="7" s="1"/>
  <c r="B100" i="7"/>
  <c r="D100" i="7" s="1"/>
  <c r="B39" i="7"/>
  <c r="D39" i="7" s="1"/>
  <c r="A92" i="7"/>
  <c r="D47" i="7"/>
  <c r="D40" i="7"/>
  <c r="A114" i="7"/>
  <c r="A67" i="7"/>
  <c r="AC67" i="7"/>
  <c r="AB9" i="7" l="1"/>
  <c r="R9" i="7" s="1"/>
  <c r="AB8" i="7"/>
  <c r="R8" i="7" s="1"/>
  <c r="AB10" i="7"/>
  <c r="R10" i="7" s="1"/>
  <c r="AB12" i="7"/>
  <c r="R12" i="7" s="1"/>
  <c r="AB14" i="7"/>
  <c r="R14" i="7" s="1"/>
  <c r="AB16" i="7"/>
  <c r="R16" i="7" s="1"/>
  <c r="AB18" i="7"/>
  <c r="R18" i="7" s="1"/>
  <c r="AB20" i="7"/>
  <c r="R20" i="7" s="1"/>
  <c r="AB7" i="7"/>
  <c r="R7" i="7" s="1"/>
  <c r="AB11" i="7"/>
  <c r="R11" i="7" s="1"/>
  <c r="AB13" i="7"/>
  <c r="R13" i="7" s="1"/>
  <c r="AB15" i="7"/>
  <c r="R15" i="7" s="1"/>
  <c r="AB17" i="7"/>
  <c r="R17" i="7" s="1"/>
  <c r="AB19" i="7"/>
  <c r="R19" i="7" s="1"/>
  <c r="AB21" i="7"/>
  <c r="R21" i="7" s="1"/>
  <c r="B13" i="6"/>
  <c r="AB13" i="6" s="1"/>
  <c r="R13" i="6" s="1"/>
  <c r="AC98" i="7" l="1"/>
  <c r="AC99" i="7"/>
  <c r="AC100" i="7"/>
  <c r="AC102" i="7"/>
  <c r="AC103" i="7"/>
  <c r="AC104" i="7"/>
  <c r="AC105" i="7"/>
  <c r="AC111" i="7"/>
  <c r="AC112" i="7"/>
  <c r="AC113" i="7"/>
  <c r="AC115" i="7"/>
  <c r="AC116" i="7"/>
  <c r="AC117" i="7"/>
  <c r="AC118" i="7"/>
  <c r="AC119" i="7"/>
  <c r="AC89" i="7"/>
  <c r="AC120" i="7"/>
  <c r="AC121" i="7"/>
  <c r="AC122" i="7"/>
  <c r="AC123" i="7"/>
  <c r="AC124" i="7"/>
  <c r="AC125" i="7"/>
  <c r="AC126" i="7"/>
  <c r="AC127" i="7"/>
  <c r="AC128" i="7"/>
  <c r="AC129" i="7"/>
  <c r="AC130" i="7"/>
  <c r="AC131" i="7"/>
  <c r="AC132" i="7"/>
  <c r="AC136" i="7"/>
  <c r="AC72" i="7"/>
  <c r="AC73" i="7"/>
  <c r="AC74" i="7"/>
  <c r="AC75" i="7"/>
  <c r="AC76" i="7"/>
  <c r="AC77" i="7"/>
  <c r="AC78" i="7"/>
  <c r="AC79" i="7"/>
  <c r="AC80" i="7"/>
  <c r="AC81" i="7"/>
  <c r="AC82" i="7"/>
  <c r="AC91" i="7"/>
  <c r="AC92" i="7"/>
  <c r="AC83" i="7"/>
  <c r="AC84" i="7"/>
  <c r="AC85" i="7"/>
  <c r="AC86" i="7"/>
  <c r="AC87" i="7"/>
  <c r="AC88" i="7"/>
  <c r="AC90" i="7"/>
  <c r="AC107" i="7"/>
  <c r="AC108" i="7"/>
  <c r="AC109" i="7"/>
  <c r="AC110" i="7"/>
  <c r="AC106" i="7"/>
  <c r="AC93" i="7"/>
  <c r="AC94" i="7"/>
  <c r="AC95" i="7"/>
  <c r="AC96" i="7"/>
  <c r="AC97" i="7"/>
  <c r="AC40" i="7"/>
  <c r="AC41" i="7"/>
  <c r="AC42" i="7"/>
  <c r="AC43" i="7"/>
  <c r="AC44" i="7"/>
  <c r="AC45" i="7"/>
  <c r="AC46" i="7"/>
  <c r="AC47" i="7"/>
  <c r="AC48" i="7"/>
  <c r="AC49" i="7"/>
  <c r="AC50" i="7"/>
  <c r="AC51" i="7"/>
  <c r="AC52" i="7"/>
  <c r="AC53" i="7"/>
  <c r="AC54" i="7"/>
  <c r="AC55" i="7"/>
  <c r="AC56" i="7"/>
  <c r="AC57" i="7"/>
  <c r="AC58" i="7"/>
  <c r="AC59" i="7"/>
  <c r="AC60" i="7"/>
  <c r="AC61" i="7"/>
  <c r="AC62" i="7"/>
  <c r="AC63" i="7"/>
  <c r="AC64" i="7"/>
  <c r="AC65" i="7"/>
  <c r="AC66" i="7"/>
  <c r="AC68" i="7"/>
  <c r="AC69" i="7"/>
  <c r="AC70" i="7"/>
  <c r="C11" i="7" s="1"/>
  <c r="A11" i="7" s="1"/>
  <c r="AC71" i="7"/>
  <c r="C7" i="7"/>
  <c r="A40" i="7" l="1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90" i="7"/>
  <c r="A107" i="7"/>
  <c r="A108" i="7"/>
  <c r="A109" i="7"/>
  <c r="A110" i="7"/>
  <c r="A106" i="7"/>
  <c r="A93" i="7"/>
  <c r="A94" i="7"/>
  <c r="A95" i="7"/>
  <c r="A96" i="7"/>
  <c r="A97" i="7"/>
  <c r="A98" i="7"/>
  <c r="A99" i="7"/>
  <c r="A100" i="7"/>
  <c r="A102" i="7"/>
  <c r="A103" i="7"/>
  <c r="A104" i="7"/>
  <c r="A105" i="7"/>
  <c r="A111" i="7"/>
  <c r="A112" i="7"/>
  <c r="A113" i="7"/>
  <c r="A115" i="7"/>
  <c r="A116" i="7"/>
  <c r="A117" i="7"/>
  <c r="A118" i="7"/>
  <c r="A119" i="7"/>
  <c r="A8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6" i="7"/>
  <c r="C10" i="7" l="1"/>
  <c r="A10" i="7" s="1"/>
  <c r="F10" i="7" s="1"/>
  <c r="A12" i="7"/>
  <c r="F12" i="7" s="1"/>
  <c r="C13" i="7"/>
  <c r="A13" i="7" s="1"/>
  <c r="F13" i="7" s="1"/>
  <c r="C14" i="7"/>
  <c r="A14" i="7" s="1"/>
  <c r="F14" i="7" s="1"/>
  <c r="C15" i="7"/>
  <c r="A15" i="7" s="1"/>
  <c r="F15" i="7" s="1"/>
  <c r="C16" i="7"/>
  <c r="A16" i="7" s="1"/>
  <c r="C17" i="7"/>
  <c r="A17" i="7" s="1"/>
  <c r="F17" i="7" s="1"/>
  <c r="C18" i="7"/>
  <c r="A18" i="7" s="1"/>
  <c r="F18" i="7" s="1"/>
  <c r="C19" i="7"/>
  <c r="A19" i="7" s="1"/>
  <c r="F19" i="7" s="1"/>
  <c r="C20" i="7"/>
  <c r="A20" i="7" s="1"/>
  <c r="F20" i="7" s="1"/>
  <c r="C21" i="7"/>
  <c r="A21" i="7" s="1"/>
  <c r="J21" i="7" s="1"/>
  <c r="C8" i="7"/>
  <c r="A8" i="7" s="1"/>
  <c r="F8" i="7" s="1"/>
  <c r="C9" i="7"/>
  <c r="A9" i="7" s="1"/>
  <c r="F9" i="7" s="1"/>
  <c r="AC39" i="7"/>
  <c r="A39" i="7"/>
  <c r="B35" i="7"/>
  <c r="G22" i="7"/>
  <c r="H21" i="7" s="1"/>
  <c r="U21" i="7"/>
  <c r="T21" i="7"/>
  <c r="Z21" i="7"/>
  <c r="O21" i="7"/>
  <c r="M21" i="7"/>
  <c r="N21" i="7" s="1"/>
  <c r="L21" i="7"/>
  <c r="K21" i="7"/>
  <c r="I21" i="7"/>
  <c r="U20" i="7"/>
  <c r="T20" i="7"/>
  <c r="Z20" i="7"/>
  <c r="O20" i="7"/>
  <c r="M20" i="7"/>
  <c r="N20" i="7" s="1"/>
  <c r="L20" i="7"/>
  <c r="K20" i="7"/>
  <c r="I20" i="7"/>
  <c r="U19" i="7"/>
  <c r="T19" i="7"/>
  <c r="Z19" i="7"/>
  <c r="O19" i="7"/>
  <c r="M19" i="7"/>
  <c r="N19" i="7" s="1"/>
  <c r="L19" i="7"/>
  <c r="K19" i="7"/>
  <c r="I19" i="7"/>
  <c r="U18" i="7"/>
  <c r="T18" i="7"/>
  <c r="Z18" i="7"/>
  <c r="O18" i="7"/>
  <c r="U17" i="7"/>
  <c r="T17" i="7"/>
  <c r="Z17" i="7"/>
  <c r="O17" i="7"/>
  <c r="U16" i="7"/>
  <c r="T16" i="7"/>
  <c r="Z16" i="7"/>
  <c r="O16" i="7"/>
  <c r="U15" i="7"/>
  <c r="T15" i="7"/>
  <c r="Z15" i="7"/>
  <c r="O15" i="7"/>
  <c r="U14" i="7"/>
  <c r="T14" i="7"/>
  <c r="Z14" i="7"/>
  <c r="O14" i="7"/>
  <c r="T13" i="7"/>
  <c r="T12" i="7"/>
  <c r="T11" i="7"/>
  <c r="AA10" i="7"/>
  <c r="AA9" i="7"/>
  <c r="U8" i="7"/>
  <c r="O8" i="7"/>
  <c r="T8" i="7"/>
  <c r="M15" i="6"/>
  <c r="N15" i="6" s="1"/>
  <c r="M16" i="6"/>
  <c r="N16" i="6" s="1"/>
  <c r="M17" i="6"/>
  <c r="N17" i="6" s="1"/>
  <c r="M18" i="6"/>
  <c r="N18" i="6" s="1"/>
  <c r="M19" i="6"/>
  <c r="N19" i="6" s="1"/>
  <c r="M20" i="6"/>
  <c r="N20" i="6" s="1"/>
  <c r="M21" i="6"/>
  <c r="N21" i="6" s="1"/>
  <c r="B35" i="6"/>
  <c r="G22" i="6"/>
  <c r="H22" i="6" s="1"/>
  <c r="U21" i="6"/>
  <c r="O21" i="6"/>
  <c r="L21" i="6"/>
  <c r="K21" i="6"/>
  <c r="I21" i="6"/>
  <c r="B21" i="6"/>
  <c r="AB21" i="6" s="1"/>
  <c r="R21" i="6" s="1"/>
  <c r="A21" i="6"/>
  <c r="J21" i="6" s="1"/>
  <c r="U20" i="6"/>
  <c r="O20" i="6"/>
  <c r="L20" i="6"/>
  <c r="K20" i="6"/>
  <c r="I20" i="6"/>
  <c r="B20" i="6"/>
  <c r="AB20" i="6" s="1"/>
  <c r="R20" i="6" s="1"/>
  <c r="A20" i="6"/>
  <c r="J20" i="6" s="1"/>
  <c r="U19" i="6"/>
  <c r="O19" i="6"/>
  <c r="L19" i="6"/>
  <c r="K19" i="6"/>
  <c r="I19" i="6"/>
  <c r="B19" i="6"/>
  <c r="AB19" i="6" s="1"/>
  <c r="R19" i="6" s="1"/>
  <c r="A19" i="6"/>
  <c r="J19" i="6" s="1"/>
  <c r="U18" i="6"/>
  <c r="O18" i="6"/>
  <c r="L18" i="6"/>
  <c r="K18" i="6"/>
  <c r="I18" i="6"/>
  <c r="B18" i="6"/>
  <c r="AB18" i="6" s="1"/>
  <c r="R18" i="6" s="1"/>
  <c r="A18" i="6"/>
  <c r="J18" i="6" s="1"/>
  <c r="U17" i="6"/>
  <c r="O17" i="6"/>
  <c r="L17" i="6"/>
  <c r="K17" i="6"/>
  <c r="I17" i="6"/>
  <c r="B17" i="6"/>
  <c r="AB17" i="6" s="1"/>
  <c r="R17" i="6" s="1"/>
  <c r="A17" i="6"/>
  <c r="J17" i="6" s="1"/>
  <c r="U16" i="6"/>
  <c r="O16" i="6"/>
  <c r="L16" i="6"/>
  <c r="K16" i="6"/>
  <c r="I16" i="6"/>
  <c r="B16" i="6"/>
  <c r="AB16" i="6" s="1"/>
  <c r="R16" i="6" s="1"/>
  <c r="A16" i="6"/>
  <c r="J16" i="6" s="1"/>
  <c r="U15" i="6"/>
  <c r="O15" i="6"/>
  <c r="L15" i="6"/>
  <c r="K15" i="6"/>
  <c r="I15" i="6"/>
  <c r="B15" i="6"/>
  <c r="AB15" i="6" s="1"/>
  <c r="R15" i="6" s="1"/>
  <c r="A15" i="6"/>
  <c r="F15" i="6" s="1"/>
  <c r="U14" i="6"/>
  <c r="O14" i="6"/>
  <c r="B14" i="6"/>
  <c r="AB14" i="6" s="1"/>
  <c r="R14" i="6" s="1"/>
  <c r="A14" i="6"/>
  <c r="J14" i="6" s="1"/>
  <c r="A13" i="6"/>
  <c r="F13" i="6" s="1"/>
  <c r="B12" i="6"/>
  <c r="AB12" i="6" s="1"/>
  <c r="R12" i="6" s="1"/>
  <c r="A12" i="6"/>
  <c r="J12" i="6" s="1"/>
  <c r="B11" i="6"/>
  <c r="AB11" i="6" s="1"/>
  <c r="R11" i="6" s="1"/>
  <c r="A11" i="6"/>
  <c r="F11" i="6" s="1"/>
  <c r="B10" i="6"/>
  <c r="AB10" i="6" s="1"/>
  <c r="R10" i="6" s="1"/>
  <c r="A10" i="6"/>
  <c r="J10" i="6" s="1"/>
  <c r="B9" i="6"/>
  <c r="AB9" i="6" s="1"/>
  <c r="R9" i="6" s="1"/>
  <c r="A9" i="6"/>
  <c r="F9" i="6" s="1"/>
  <c r="U8" i="6"/>
  <c r="O8" i="6"/>
  <c r="B8" i="6"/>
  <c r="AB8" i="6" s="1"/>
  <c r="R8" i="6" s="1"/>
  <c r="A8" i="6"/>
  <c r="J8" i="6" s="1"/>
  <c r="B7" i="6"/>
  <c r="AB7" i="6" s="1"/>
  <c r="R7" i="6" s="1"/>
  <c r="A7" i="6"/>
  <c r="F7" i="6" s="1"/>
  <c r="W8" i="6" l="1"/>
  <c r="W10" i="6"/>
  <c r="W12" i="6"/>
  <c r="H7" i="7"/>
  <c r="M7" i="7" s="1"/>
  <c r="N7" i="7" s="1"/>
  <c r="T15" i="6"/>
  <c r="W15" i="6"/>
  <c r="T17" i="6"/>
  <c r="T19" i="6"/>
  <c r="W19" i="6"/>
  <c r="T21" i="6"/>
  <c r="W21" i="6"/>
  <c r="W14" i="6"/>
  <c r="T16" i="6"/>
  <c r="T18" i="6"/>
  <c r="W18" i="6"/>
  <c r="T20" i="6"/>
  <c r="W20" i="6"/>
  <c r="H9" i="7"/>
  <c r="M9" i="7" s="1"/>
  <c r="N9" i="7" s="1"/>
  <c r="W9" i="7" s="1"/>
  <c r="H15" i="7"/>
  <c r="H20" i="7"/>
  <c r="H10" i="7"/>
  <c r="M10" i="7" s="1"/>
  <c r="N10" i="7" s="1"/>
  <c r="W10" i="7" s="1"/>
  <c r="F11" i="7"/>
  <c r="J11" i="7"/>
  <c r="H11" i="6"/>
  <c r="M11" i="6" s="1"/>
  <c r="N11" i="6" s="1"/>
  <c r="H9" i="6"/>
  <c r="M9" i="6" s="1"/>
  <c r="N9" i="6" s="1"/>
  <c r="W9" i="6" s="1"/>
  <c r="H8" i="6"/>
  <c r="M8" i="6" s="1"/>
  <c r="N8" i="6" s="1"/>
  <c r="H10" i="6"/>
  <c r="M10" i="6" s="1"/>
  <c r="N10" i="6" s="1"/>
  <c r="H12" i="6"/>
  <c r="M12" i="6" s="1"/>
  <c r="N12" i="6" s="1"/>
  <c r="P20" i="6"/>
  <c r="H7" i="6"/>
  <c r="M7" i="6" s="1"/>
  <c r="N7" i="6" s="1"/>
  <c r="W7" i="6" s="1"/>
  <c r="H13" i="6"/>
  <c r="M13" i="6" s="1"/>
  <c r="N13" i="6" s="1"/>
  <c r="H21" i="6"/>
  <c r="F16" i="7"/>
  <c r="J16" i="7"/>
  <c r="H14" i="6"/>
  <c r="H15" i="6"/>
  <c r="H16" i="6"/>
  <c r="H17" i="6"/>
  <c r="H18" i="6"/>
  <c r="H19" i="6"/>
  <c r="V17" i="7"/>
  <c r="J15" i="7"/>
  <c r="P16" i="6"/>
  <c r="P18" i="6"/>
  <c r="H8" i="7"/>
  <c r="M8" i="7" s="1"/>
  <c r="N8" i="7" s="1"/>
  <c r="H11" i="7"/>
  <c r="M11" i="7" s="1"/>
  <c r="N11" i="7" s="1"/>
  <c r="H12" i="7"/>
  <c r="M12" i="7" s="1"/>
  <c r="N12" i="7" s="1"/>
  <c r="H13" i="7"/>
  <c r="M13" i="7" s="1"/>
  <c r="N13" i="7" s="1"/>
  <c r="H14" i="7"/>
  <c r="H16" i="7"/>
  <c r="H17" i="7"/>
  <c r="H18" i="7"/>
  <c r="H19" i="7"/>
  <c r="P19" i="7"/>
  <c r="P20" i="7"/>
  <c r="P21" i="7"/>
  <c r="J14" i="7"/>
  <c r="J17" i="7"/>
  <c r="K17" i="7" s="1"/>
  <c r="J18" i="7"/>
  <c r="K18" i="7" s="1"/>
  <c r="J19" i="7"/>
  <c r="J20" i="7"/>
  <c r="V14" i="7"/>
  <c r="V16" i="7"/>
  <c r="V19" i="7"/>
  <c r="V15" i="7"/>
  <c r="V18" i="7"/>
  <c r="V20" i="7"/>
  <c r="AA8" i="7"/>
  <c r="E8" i="7"/>
  <c r="J8" i="7"/>
  <c r="E9" i="7"/>
  <c r="J9" i="7"/>
  <c r="T9" i="7"/>
  <c r="X9" i="7"/>
  <c r="Z9" i="7"/>
  <c r="E10" i="7"/>
  <c r="J10" i="7"/>
  <c r="Z10" i="7"/>
  <c r="E11" i="7"/>
  <c r="E12" i="7"/>
  <c r="J12" i="7"/>
  <c r="E13" i="7"/>
  <c r="J13" i="7"/>
  <c r="E14" i="7"/>
  <c r="AA14" i="7"/>
  <c r="Y14" i="7"/>
  <c r="W14" i="7"/>
  <c r="X14" i="7"/>
  <c r="E15" i="7"/>
  <c r="AA15" i="7"/>
  <c r="Y15" i="7"/>
  <c r="W15" i="7"/>
  <c r="X15" i="7"/>
  <c r="E16" i="7"/>
  <c r="AA16" i="7"/>
  <c r="Y16" i="7"/>
  <c r="W16" i="7"/>
  <c r="X16" i="7"/>
  <c r="E17" i="7"/>
  <c r="AA17" i="7"/>
  <c r="Y17" i="7"/>
  <c r="W17" i="7"/>
  <c r="X17" i="7"/>
  <c r="E18" i="7"/>
  <c r="AA18" i="7"/>
  <c r="Y18" i="7"/>
  <c r="W18" i="7"/>
  <c r="X18" i="7"/>
  <c r="E19" i="7"/>
  <c r="AA19" i="7"/>
  <c r="Y19" i="7"/>
  <c r="W19" i="7"/>
  <c r="S19" i="7"/>
  <c r="Q19" i="7"/>
  <c r="X19" i="7"/>
  <c r="E20" i="7"/>
  <c r="AA20" i="7"/>
  <c r="Y20" i="7"/>
  <c r="W20" i="7"/>
  <c r="S20" i="7"/>
  <c r="Q20" i="7"/>
  <c r="X20" i="7"/>
  <c r="Y9" i="7"/>
  <c r="Y10" i="7"/>
  <c r="F21" i="7"/>
  <c r="Q21" i="7"/>
  <c r="S21" i="7"/>
  <c r="W21" i="7"/>
  <c r="Y21" i="7"/>
  <c r="AA21" i="7"/>
  <c r="H22" i="7"/>
  <c r="E21" i="7"/>
  <c r="V21" i="7"/>
  <c r="X21" i="7"/>
  <c r="T12" i="6"/>
  <c r="T14" i="6"/>
  <c r="J15" i="6"/>
  <c r="H20" i="6"/>
  <c r="T8" i="6"/>
  <c r="T10" i="6"/>
  <c r="T7" i="6"/>
  <c r="T9" i="6"/>
  <c r="T11" i="6"/>
  <c r="T13" i="6"/>
  <c r="F16" i="6"/>
  <c r="F18" i="6"/>
  <c r="F20" i="6"/>
  <c r="P15" i="6"/>
  <c r="P17" i="6"/>
  <c r="P19" i="6"/>
  <c r="P21" i="6"/>
  <c r="E7" i="6"/>
  <c r="J7" i="6"/>
  <c r="F8" i="6"/>
  <c r="E9" i="6"/>
  <c r="J9" i="6"/>
  <c r="F10" i="6"/>
  <c r="E11" i="6"/>
  <c r="J11" i="6"/>
  <c r="F12" i="6"/>
  <c r="E13" i="6"/>
  <c r="J13" i="6"/>
  <c r="F14" i="6"/>
  <c r="E15" i="6"/>
  <c r="W16" i="6"/>
  <c r="E8" i="6"/>
  <c r="E10" i="6"/>
  <c r="E12" i="6"/>
  <c r="E14" i="6"/>
  <c r="E16" i="6"/>
  <c r="F17" i="6"/>
  <c r="W17" i="6"/>
  <c r="E18" i="6"/>
  <c r="F19" i="6"/>
  <c r="E20" i="6"/>
  <c r="F21" i="6"/>
  <c r="E17" i="6"/>
  <c r="E19" i="6"/>
  <c r="E21" i="6"/>
  <c r="S9" i="7" l="1"/>
  <c r="L9" i="7"/>
  <c r="P9" i="7" s="1"/>
  <c r="S10" i="7"/>
  <c r="L10" i="7"/>
  <c r="L14" i="6"/>
  <c r="P14" i="6" s="1"/>
  <c r="I14" i="6" s="1"/>
  <c r="M14" i="6"/>
  <c r="N14" i="6" s="1"/>
  <c r="K14" i="6"/>
  <c r="Z14" i="6"/>
  <c r="Q14" i="6"/>
  <c r="Y14" i="6"/>
  <c r="X14" i="6"/>
  <c r="V14" i="6"/>
  <c r="S14" i="6"/>
  <c r="AA14" i="6"/>
  <c r="Q9" i="7"/>
  <c r="X10" i="7"/>
  <c r="L18" i="7"/>
  <c r="M18" i="7"/>
  <c r="L13" i="7"/>
  <c r="P13" i="7" s="1"/>
  <c r="L17" i="7"/>
  <c r="M17" i="7"/>
  <c r="L16" i="7"/>
  <c r="M16" i="7"/>
  <c r="K16" i="7"/>
  <c r="L15" i="7"/>
  <c r="M15" i="7"/>
  <c r="K15" i="7"/>
  <c r="L14" i="7"/>
  <c r="M14" i="7"/>
  <c r="K14" i="7"/>
  <c r="Q10" i="7"/>
  <c r="P10" i="7"/>
  <c r="W13" i="6"/>
  <c r="W11" i="6"/>
  <c r="L12" i="7"/>
  <c r="P12" i="7" s="1"/>
  <c r="Q8" i="7"/>
  <c r="K10" i="7"/>
  <c r="K9" i="7"/>
  <c r="L11" i="6"/>
  <c r="P11" i="6" s="1"/>
  <c r="L11" i="7"/>
  <c r="P11" i="7" s="1"/>
  <c r="L8" i="7"/>
  <c r="P8" i="7" s="1"/>
  <c r="I8" i="7" s="1"/>
  <c r="L13" i="6"/>
  <c r="P13" i="6" s="1"/>
  <c r="L12" i="6"/>
  <c r="P12" i="6" s="1"/>
  <c r="L8" i="6"/>
  <c r="L10" i="6"/>
  <c r="P10" i="6" s="1"/>
  <c r="N22" i="6"/>
  <c r="W8" i="7"/>
  <c r="Z8" i="7"/>
  <c r="Y8" i="7"/>
  <c r="S8" i="7"/>
  <c r="K8" i="7"/>
  <c r="V8" i="7"/>
  <c r="X8" i="7"/>
  <c r="AA12" i="7"/>
  <c r="Y12" i="7"/>
  <c r="W12" i="7"/>
  <c r="S12" i="7"/>
  <c r="Q12" i="7"/>
  <c r="K12" i="7"/>
  <c r="Z12" i="7"/>
  <c r="X12" i="7"/>
  <c r="AA13" i="7"/>
  <c r="Y13" i="7"/>
  <c r="W13" i="7"/>
  <c r="S13" i="7"/>
  <c r="Z13" i="7"/>
  <c r="Q13" i="7"/>
  <c r="K13" i="7"/>
  <c r="X13" i="7"/>
  <c r="AA11" i="7"/>
  <c r="Y11" i="7"/>
  <c r="W11" i="7"/>
  <c r="S11" i="7"/>
  <c r="Q11" i="7"/>
  <c r="K11" i="7"/>
  <c r="Z11" i="7"/>
  <c r="X11" i="7"/>
  <c r="F26" i="6"/>
  <c r="T22" i="6"/>
  <c r="C3" i="6" s="1"/>
  <c r="Z20" i="6"/>
  <c r="X20" i="6"/>
  <c r="V20" i="6"/>
  <c r="AA20" i="6"/>
  <c r="Y20" i="6"/>
  <c r="S20" i="6"/>
  <c r="Q20" i="6"/>
  <c r="AA21" i="6"/>
  <c r="Y21" i="6"/>
  <c r="S21" i="6"/>
  <c r="Q21" i="6"/>
  <c r="Z21" i="6"/>
  <c r="X21" i="6"/>
  <c r="AA17" i="6"/>
  <c r="Y17" i="6"/>
  <c r="S17" i="6"/>
  <c r="Q17" i="6"/>
  <c r="Z17" i="6"/>
  <c r="X17" i="6"/>
  <c r="V21" i="6"/>
  <c r="AA19" i="6"/>
  <c r="Y19" i="6"/>
  <c r="S19" i="6"/>
  <c r="Q19" i="6"/>
  <c r="Z19" i="6"/>
  <c r="X19" i="6"/>
  <c r="Z15" i="6"/>
  <c r="X15" i="6"/>
  <c r="AA15" i="6"/>
  <c r="S15" i="6"/>
  <c r="Y15" i="6"/>
  <c r="Q15" i="6"/>
  <c r="V19" i="6"/>
  <c r="Z13" i="6"/>
  <c r="X13" i="6"/>
  <c r="K13" i="6"/>
  <c r="AA13" i="6"/>
  <c r="Y13" i="6"/>
  <c r="S13" i="6"/>
  <c r="Q13" i="6"/>
  <c r="Z11" i="6"/>
  <c r="X11" i="6"/>
  <c r="K11" i="6"/>
  <c r="AA11" i="6"/>
  <c r="Y11" i="6"/>
  <c r="S11" i="6"/>
  <c r="Q11" i="6"/>
  <c r="Z9" i="6"/>
  <c r="X9" i="6"/>
  <c r="K9" i="6"/>
  <c r="AA9" i="6"/>
  <c r="Y9" i="6"/>
  <c r="R22" i="6"/>
  <c r="F28" i="6" s="1"/>
  <c r="Z7" i="6"/>
  <c r="X7" i="6"/>
  <c r="K7" i="6"/>
  <c r="AA7" i="6"/>
  <c r="Y7" i="6"/>
  <c r="S7" i="6"/>
  <c r="Q7" i="6"/>
  <c r="V17" i="6"/>
  <c r="V15" i="6"/>
  <c r="AA10" i="6"/>
  <c r="Y10" i="6"/>
  <c r="S10" i="6"/>
  <c r="Q10" i="6"/>
  <c r="Z10" i="6"/>
  <c r="X10" i="6"/>
  <c r="K10" i="6"/>
  <c r="AA8" i="6"/>
  <c r="Y8" i="6"/>
  <c r="S8" i="6"/>
  <c r="Q8" i="6"/>
  <c r="Z8" i="6"/>
  <c r="X8" i="6"/>
  <c r="V8" i="6"/>
  <c r="K8" i="6"/>
  <c r="G27" i="6"/>
  <c r="H27" i="6" s="1"/>
  <c r="L9" i="6"/>
  <c r="L7" i="6"/>
  <c r="G26" i="6"/>
  <c r="H26" i="6" s="1"/>
  <c r="I26" i="6" s="1"/>
  <c r="Z18" i="6"/>
  <c r="X18" i="6"/>
  <c r="V18" i="6"/>
  <c r="AA18" i="6"/>
  <c r="Y18" i="6"/>
  <c r="S18" i="6"/>
  <c r="Q18" i="6"/>
  <c r="Z16" i="6"/>
  <c r="X16" i="6"/>
  <c r="V16" i="6"/>
  <c r="AA16" i="6"/>
  <c r="Y16" i="6"/>
  <c r="S16" i="6"/>
  <c r="Q16" i="6"/>
  <c r="AA12" i="6"/>
  <c r="Y12" i="6"/>
  <c r="S12" i="6"/>
  <c r="Q12" i="6"/>
  <c r="Z12" i="6"/>
  <c r="X12" i="6"/>
  <c r="K12" i="6"/>
  <c r="G25" i="6"/>
  <c r="H25" i="6" s="1"/>
  <c r="I25" i="6" s="1"/>
  <c r="K25" i="6" s="1"/>
  <c r="F25" i="6"/>
  <c r="N17" i="7" l="1"/>
  <c r="S17" i="7"/>
  <c r="Q17" i="7"/>
  <c r="N18" i="7"/>
  <c r="Q18" i="7"/>
  <c r="S18" i="7"/>
  <c r="M22" i="7"/>
  <c r="P18" i="7"/>
  <c r="I18" i="7" s="1"/>
  <c r="P16" i="7"/>
  <c r="I16" i="7" s="1"/>
  <c r="P17" i="7"/>
  <c r="I17" i="7" s="1"/>
  <c r="P15" i="7"/>
  <c r="I15" i="7" s="1"/>
  <c r="N16" i="7"/>
  <c r="S16" i="7"/>
  <c r="Q16" i="7"/>
  <c r="P14" i="7"/>
  <c r="I14" i="7" s="1"/>
  <c r="N15" i="7"/>
  <c r="S15" i="7"/>
  <c r="Q15" i="7"/>
  <c r="N14" i="7"/>
  <c r="S14" i="7"/>
  <c r="Q14" i="7"/>
  <c r="P8" i="6"/>
  <c r="I8" i="6" s="1"/>
  <c r="L22" i="6"/>
  <c r="F30" i="6" s="1"/>
  <c r="K26" i="6"/>
  <c r="W22" i="6"/>
  <c r="R25" i="6" s="1"/>
  <c r="AA22" i="6"/>
  <c r="R29" i="6" s="1"/>
  <c r="K22" i="6"/>
  <c r="Z22" i="6"/>
  <c r="R28" i="6" s="1"/>
  <c r="P7" i="6"/>
  <c r="J27" i="6"/>
  <c r="I27" i="6" s="1"/>
  <c r="K27" i="6" s="1"/>
  <c r="Y22" i="6"/>
  <c r="R27" i="6" s="1"/>
  <c r="X22" i="6"/>
  <c r="R26" i="6" s="1"/>
  <c r="L33" i="6"/>
  <c r="N22" i="7" l="1"/>
  <c r="I30" i="6"/>
  <c r="K30" i="6" s="1"/>
  <c r="S27" i="6"/>
  <c r="T27" i="6"/>
  <c r="T26" i="6"/>
  <c r="S26" i="6"/>
  <c r="T29" i="6"/>
  <c r="S29" i="6"/>
  <c r="S28" i="6"/>
  <c r="T28" i="6"/>
  <c r="T25" i="6"/>
  <c r="U12" i="6" s="1"/>
  <c r="R30" i="6"/>
  <c r="S25" i="6"/>
  <c r="O7" i="6" s="1"/>
  <c r="I7" i="6" s="1"/>
  <c r="U10" i="6" l="1"/>
  <c r="V10" i="6" s="1"/>
  <c r="U7" i="6"/>
  <c r="V7" i="6" s="1"/>
  <c r="O13" i="6"/>
  <c r="I13" i="6" s="1"/>
  <c r="O10" i="6"/>
  <c r="I10" i="6" s="1"/>
  <c r="V12" i="6"/>
  <c r="U13" i="6"/>
  <c r="V13" i="6" s="1"/>
  <c r="O11" i="6"/>
  <c r="I11" i="6" s="1"/>
  <c r="O12" i="6"/>
  <c r="I12" i="6" s="1"/>
  <c r="S30" i="6"/>
  <c r="F29" i="6" s="1"/>
  <c r="O9" i="6"/>
  <c r="U11" i="6"/>
  <c r="V11" i="6" s="1"/>
  <c r="U9" i="6"/>
  <c r="V9" i="6" s="1"/>
  <c r="I29" i="6" l="1"/>
  <c r="L29" i="6"/>
  <c r="K29" i="6" s="1"/>
  <c r="J29" i="6"/>
  <c r="V22" i="6"/>
  <c r="I3" i="6" s="1"/>
  <c r="G29" i="6"/>
  <c r="M22" i="6" l="1"/>
  <c r="S9" i="6"/>
  <c r="S22" i="6" s="1"/>
  <c r="H31" i="6" s="1"/>
  <c r="Q9" i="6"/>
  <c r="C32" i="6" s="1"/>
  <c r="P9" i="6"/>
  <c r="I9" i="6" s="1"/>
  <c r="Q22" i="6" l="1"/>
  <c r="P22" i="6"/>
  <c r="F31" i="6"/>
  <c r="J30" i="6" s="1"/>
  <c r="J31" i="6" s="1"/>
  <c r="F27" i="6" l="1"/>
  <c r="K31" i="6"/>
  <c r="K33" i="6" l="1"/>
  <c r="B33" i="6" s="1"/>
  <c r="T10" i="7"/>
  <c r="T7" i="7"/>
  <c r="T22" i="7" l="1"/>
  <c r="C3" i="7" s="1"/>
  <c r="Y7" i="7"/>
  <c r="Y22" i="7" s="1"/>
  <c r="R27" i="7" s="1"/>
  <c r="Z7" i="7"/>
  <c r="Z22" i="7" s="1"/>
  <c r="R28" i="7" s="1"/>
  <c r="W7" i="7"/>
  <c r="W22" i="7" s="1"/>
  <c r="R25" i="7" s="1"/>
  <c r="R22" i="7"/>
  <c r="Q7" i="7"/>
  <c r="C32" i="7" s="1"/>
  <c r="AA7" i="7"/>
  <c r="AA22" i="7" s="1"/>
  <c r="R29" i="7" s="1"/>
  <c r="X7" i="7"/>
  <c r="X22" i="7" s="1"/>
  <c r="R26" i="7" s="1"/>
  <c r="S7" i="7"/>
  <c r="S22" i="7" s="1"/>
  <c r="H31" i="7" s="1"/>
  <c r="T26" i="7" l="1"/>
  <c r="S26" i="7"/>
  <c r="S25" i="7"/>
  <c r="T25" i="7"/>
  <c r="R30" i="7"/>
  <c r="T27" i="7"/>
  <c r="S27" i="7"/>
  <c r="T29" i="7"/>
  <c r="S29" i="7"/>
  <c r="F28" i="7"/>
  <c r="L33" i="7" s="1"/>
  <c r="F31" i="7"/>
  <c r="J30" i="7" s="1"/>
  <c r="Q22" i="7"/>
  <c r="S28" i="7"/>
  <c r="T28" i="7"/>
  <c r="U7" i="7" l="1"/>
  <c r="V7" i="7" s="1"/>
  <c r="U10" i="7"/>
  <c r="V10" i="7" s="1"/>
  <c r="O7" i="7"/>
  <c r="O10" i="7"/>
  <c r="I10" i="7" s="1"/>
  <c r="O12" i="7"/>
  <c r="I12" i="7" s="1"/>
  <c r="O13" i="7"/>
  <c r="I13" i="7" s="1"/>
  <c r="U12" i="7"/>
  <c r="V12" i="7" s="1"/>
  <c r="U13" i="7"/>
  <c r="V13" i="7" s="1"/>
  <c r="O9" i="7"/>
  <c r="I9" i="7" s="1"/>
  <c r="O11" i="7"/>
  <c r="I11" i="7" s="1"/>
  <c r="U9" i="7"/>
  <c r="V9" i="7" s="1"/>
  <c r="U11" i="7"/>
  <c r="V11" i="7" s="1"/>
  <c r="S30" i="7"/>
  <c r="A7" i="7"/>
  <c r="F7" i="7" s="1"/>
  <c r="V22" i="7" l="1"/>
  <c r="I3" i="7" s="1"/>
  <c r="J7" i="7"/>
  <c r="L7" i="7" s="1"/>
  <c r="F26" i="7"/>
  <c r="G26" i="7"/>
  <c r="H26" i="7" s="1"/>
  <c r="I26" i="7" s="1"/>
  <c r="E7" i="7"/>
  <c r="P7" i="7" l="1"/>
  <c r="I7" i="7" s="1"/>
  <c r="L22" i="7"/>
  <c r="F30" i="7" s="1"/>
  <c r="G27" i="7"/>
  <c r="H27" i="7" s="1"/>
  <c r="J27" i="7" s="1"/>
  <c r="I27" i="7" s="1"/>
  <c r="K27" i="7" s="1"/>
  <c r="K7" i="7"/>
  <c r="G29" i="7" s="1"/>
  <c r="K26" i="7"/>
  <c r="F25" i="7"/>
  <c r="G25" i="7"/>
  <c r="H25" i="7" s="1"/>
  <c r="I25" i="7" s="1"/>
  <c r="K25" i="7" s="1"/>
  <c r="P22" i="7" l="1"/>
  <c r="I30" i="7"/>
  <c r="K30" i="7" s="1"/>
  <c r="K22" i="7"/>
  <c r="F29" i="7" s="1"/>
  <c r="I29" i="7" s="1"/>
  <c r="L29" i="7" l="1"/>
  <c r="K29" i="7" s="1"/>
  <c r="J29" i="7"/>
  <c r="J31" i="7" s="1"/>
  <c r="K31" i="7" l="1"/>
  <c r="K33" i="7" s="1"/>
  <c r="B33" i="7" s="1"/>
  <c r="F27" i="7"/>
</calcChain>
</file>

<file path=xl/comments1.xml><?xml version="1.0" encoding="utf-8"?>
<comments xmlns="http://schemas.openxmlformats.org/spreadsheetml/2006/main">
  <authors>
    <author>Müller, Richard (LEL)</author>
  </authors>
  <commentList>
    <comment ref="I38" authorId="0">
      <text>
        <r>
          <rPr>
            <sz val="8"/>
            <color indexed="81"/>
            <rFont val="Tahoma"/>
            <family val="2"/>
          </rPr>
          <t xml:space="preserve">Ackerfläche, aber kein Fruchtfolgeglied
</t>
        </r>
      </text>
    </comment>
  </commentList>
</comments>
</file>

<file path=xl/comments2.xml><?xml version="1.0" encoding="utf-8"?>
<comments xmlns="http://schemas.openxmlformats.org/spreadsheetml/2006/main">
  <authors>
    <author>Bettringen</author>
    <author>Müller, Richard (LEL)</author>
  </authors>
  <commentList>
    <comment ref="B5" authorId="0">
      <text>
        <r>
          <rPr>
            <b/>
            <sz val="9"/>
            <color indexed="81"/>
            <rFont val="Segoe UI"/>
            <family val="2"/>
          </rPr>
          <t>NC 044, 047, 048, 050 und 051 bitte ohne führende Null eingeben.</t>
        </r>
      </text>
    </comment>
    <comment ref="I38" authorId="1">
      <text>
        <r>
          <rPr>
            <sz val="8"/>
            <color indexed="81"/>
            <rFont val="Tahoma"/>
            <family val="2"/>
          </rPr>
          <t xml:space="preserve">Ackerfläche, aber kein Fruchtfolgeglied
</t>
        </r>
      </text>
    </comment>
  </commentList>
</comments>
</file>

<file path=xl/sharedStrings.xml><?xml version="1.0" encoding="utf-8"?>
<sst xmlns="http://schemas.openxmlformats.org/spreadsheetml/2006/main" count="905" uniqueCount="276">
  <si>
    <t>Bezeichnung</t>
  </si>
  <si>
    <t>Nr.</t>
  </si>
  <si>
    <t>Getreide</t>
  </si>
  <si>
    <t>Nutzcode</t>
  </si>
  <si>
    <t>x</t>
  </si>
  <si>
    <t>Winterweichweizen</t>
  </si>
  <si>
    <t xml:space="preserve">Sommerweichweizen </t>
  </si>
  <si>
    <t>Winter-Emmer/ -Einkorn</t>
  </si>
  <si>
    <t>Winterroggen</t>
  </si>
  <si>
    <t>Sommerroggen</t>
  </si>
  <si>
    <t>Wintermenggetreide</t>
  </si>
  <si>
    <t>Wintergerste</t>
  </si>
  <si>
    <t>Sommergerste</t>
  </si>
  <si>
    <t>Winterhafer</t>
  </si>
  <si>
    <t>Sommerhafer</t>
  </si>
  <si>
    <t xml:space="preserve">Sommermenggetreide </t>
  </si>
  <si>
    <t>Wintertriticale</t>
  </si>
  <si>
    <t>Sommertriticale</t>
  </si>
  <si>
    <t>Buchweizen</t>
  </si>
  <si>
    <t xml:space="preserve"> -----------------------</t>
  </si>
  <si>
    <t xml:space="preserve">Lupinen </t>
  </si>
  <si>
    <t>Linsen (Speise-Linse)</t>
  </si>
  <si>
    <t>Winterraps</t>
  </si>
  <si>
    <t>Sommerraps</t>
  </si>
  <si>
    <t>Sonnenblumen</t>
  </si>
  <si>
    <t>Sojabohnen</t>
  </si>
  <si>
    <t xml:space="preserve">Lein (Gemeiner Lein, Flachs) </t>
  </si>
  <si>
    <t>Kartoffeln</t>
  </si>
  <si>
    <t>Zuckerrüben</t>
  </si>
  <si>
    <t>Topinambur</t>
  </si>
  <si>
    <t>Kleegras, Luzerne-Gras-Gemenge</t>
  </si>
  <si>
    <t>Ackergras</t>
  </si>
  <si>
    <t>Sudangras</t>
  </si>
  <si>
    <t>Gemüse</t>
  </si>
  <si>
    <t>Küchenkräuter/Heil-und Gewürzpflanzen</t>
  </si>
  <si>
    <t>Hanf</t>
  </si>
  <si>
    <t>Erdbeeren</t>
  </si>
  <si>
    <t>Zierpflanzen</t>
  </si>
  <si>
    <t>Versuchsflächen mit mehreren beihilfefähigen Kulturarten</t>
  </si>
  <si>
    <t>Ackerrandstreifen</t>
  </si>
  <si>
    <t>Ackerland aus der Erzeugung genommen</t>
  </si>
  <si>
    <t>Kultur</t>
  </si>
  <si>
    <t>10-30 %</t>
  </si>
  <si>
    <t>&lt; 10 %</t>
  </si>
  <si>
    <t>ha</t>
  </si>
  <si>
    <t xml:space="preserve"> ---</t>
  </si>
  <si>
    <t>Ackerfläche</t>
  </si>
  <si>
    <t>Getreidefläche</t>
  </si>
  <si>
    <t>Auflage</t>
  </si>
  <si>
    <t>Kulturen</t>
  </si>
  <si>
    <t>Ermittlung der Fördervoraussetzungen</t>
  </si>
  <si>
    <t xml:space="preserve">anrechenbare Kulturen </t>
  </si>
  <si>
    <t xml:space="preserve"> (max. 40 % der AF) </t>
  </si>
  <si>
    <t xml:space="preserve"> (mindestens 10 % der Ackerfläche) </t>
  </si>
  <si>
    <t xml:space="preserve"> (maximal 2/3 der Ackerfläche) </t>
  </si>
  <si>
    <t xml:space="preserve"> (mindestens 5 Kulturen) </t>
  </si>
  <si>
    <t>Auflagen</t>
  </si>
  <si>
    <t>Nach Leguminosen ist eine über Winter beizubehaltende Folgekultur anzusäen.</t>
  </si>
  <si>
    <t>Ausgleichsleistungen</t>
  </si>
  <si>
    <t>Hinweise</t>
  </si>
  <si>
    <t xml:space="preserve">FAKT: Fruchtartendiversifizierung im Ackerbau </t>
  </si>
  <si>
    <t>(A 1 - Fünfgliedrige Fruchtfolge)</t>
  </si>
  <si>
    <t>Klee-Luzerne-Gemisch</t>
  </si>
  <si>
    <t>Bildung</t>
  </si>
  <si>
    <t>Kultur-gruppe</t>
  </si>
  <si>
    <t>Fläche</t>
  </si>
  <si>
    <t xml:space="preserve">Anteil an </t>
  </si>
  <si>
    <t>Ackerfläche %</t>
  </si>
  <si>
    <t>Kulturen mit einem Anteil von weniger als 10 % an der Ackerfläche können zusammengefasst werden.</t>
  </si>
  <si>
    <t>Maximal dürfen 2/3 der Ackerfläche mit Getreide bestellt werden. Mais zählt nicht als Getreide.</t>
  </si>
  <si>
    <t>Auflage erfüllt</t>
  </si>
  <si>
    <t>Anteil</t>
  </si>
  <si>
    <t>%</t>
  </si>
  <si>
    <t>Anzahl</t>
  </si>
  <si>
    <t>Nutz-code</t>
  </si>
  <si>
    <t>Einzelkultur</t>
  </si>
  <si>
    <t>NC 422 - Kleegras, Luzerne-Gras-Gemenge</t>
  </si>
  <si>
    <t>Beispiel 1</t>
  </si>
  <si>
    <t>Beispiel 2:</t>
  </si>
  <si>
    <t>Ergebnis Kulturgruppen</t>
  </si>
  <si>
    <t>Grenze</t>
  </si>
  <si>
    <t>Kultur-gruppen</t>
  </si>
  <si>
    <t xml:space="preserve">Bildung v. </t>
  </si>
  <si>
    <t>Ausnahme</t>
  </si>
  <si>
    <t>davon Kulturen/Kulturgruppen mit einem Anteil zwischen 10 und 30 / 40 %</t>
  </si>
  <si>
    <t>davon Kulturen/Kulturgruppen mit einem Anteil über 30 / 40 %</t>
  </si>
  <si>
    <t>weitere Kulturen (eventuell zur Bildung von Kulturgruppen)</t>
  </si>
  <si>
    <t>&gt;30 / 40 %</t>
  </si>
  <si>
    <t xml:space="preserve">919 (Mais zur Saatgutvermehrung) bilden gemeinsam das Fruchtfolgeglied Mais. </t>
  </si>
  <si>
    <t>max. Anteil</t>
  </si>
  <si>
    <t>Bei Gemengen aus Gräsern und Leguminosen als Hauptfrucht maximal 40 %; hierzu zählt folgende Kultur:</t>
  </si>
  <si>
    <t>Gemenge aus Gräser und Leguminosen (NC 422)</t>
  </si>
  <si>
    <t>Hinweise zum Programm</t>
  </si>
  <si>
    <t>Mais (einschl. KM, SM, CCM, Saatgutvermehrung, Zuckermais)</t>
  </si>
  <si>
    <t>Mehrfach-</t>
  </si>
  <si>
    <t>auswahl</t>
  </si>
  <si>
    <t>Version 1.3</t>
  </si>
  <si>
    <t>Version 1.22</t>
  </si>
  <si>
    <t>Version 1.21</t>
  </si>
  <si>
    <t>Version 1.1</t>
  </si>
  <si>
    <t>Version 1.0</t>
  </si>
  <si>
    <t>Teilnahmebedingungen erfüllt</t>
  </si>
  <si>
    <t>ja</t>
  </si>
  <si>
    <t>nein</t>
  </si>
  <si>
    <t>Beispiel 2</t>
  </si>
  <si>
    <t>----</t>
  </si>
  <si>
    <t>Beispiel 3</t>
  </si>
  <si>
    <t>Beispiel 4</t>
  </si>
  <si>
    <t>Beispiel 5</t>
  </si>
  <si>
    <t>Mindestens 5 Kulturen mit einem Anteil zwischen 10 und 30 %</t>
  </si>
  <si>
    <t>Kleegras mit &gt; 40 % Anteil</t>
  </si>
  <si>
    <t>Kulturen unter 10 % Anteil können zu einer Kulturgruppe zusammengefasst werden.</t>
  </si>
  <si>
    <t>Beispiel 6</t>
  </si>
  <si>
    <t>Jährlich müssen mindestens 10 % der Ackerfläche mit Leguminosen oder einem Leguminosengemenge bestellt werden.</t>
  </si>
  <si>
    <t>Beispiel 7</t>
  </si>
  <si>
    <t>Leguminosenfläche 50%</t>
  </si>
  <si>
    <t>Beispiel 8</t>
  </si>
  <si>
    <t>Beispiel 9</t>
  </si>
  <si>
    <t>Wie Beispiel 8; jedoch keine Kultur &gt; 30 % Anteil</t>
  </si>
  <si>
    <t>Hinweis Mehrfachauswahl (Spalte S); Korrektur Anzahl Kulturen (F28); neues Arbeitsblatt &lt;Beispiele&gt;</t>
  </si>
  <si>
    <t>Version 1.2</t>
  </si>
  <si>
    <t>Erste Veröffentlichung</t>
  </si>
  <si>
    <t>einschließlich NC 172, 174, 919, 411</t>
  </si>
  <si>
    <t>Mischkulturen in Reihenanbau</t>
  </si>
  <si>
    <t>Version 1.4</t>
  </si>
  <si>
    <t>Brache mit jährlicher Neueinsaat von Blühmischungen</t>
  </si>
  <si>
    <t>Mischkulturen mit Saatgutmischung</t>
  </si>
  <si>
    <t>Neu 2016</t>
  </si>
  <si>
    <t>Umbenannt 2016</t>
  </si>
  <si>
    <t>Alle anderen Getreidearten</t>
  </si>
  <si>
    <t>Platterbse</t>
  </si>
  <si>
    <t>Erbsen/Bohnen - Gemenge</t>
  </si>
  <si>
    <t>Sonstige Hülsenfrüchte</t>
  </si>
  <si>
    <t>Sonstige Ölfrüchte</t>
  </si>
  <si>
    <t>Rot-/Weiß-/Alexandriner-/Inkarnat-/Erd-/Schweden-/Persischer Klee</t>
  </si>
  <si>
    <t>Hornklee, Hornschotenklee</t>
  </si>
  <si>
    <t>Esparsette</t>
  </si>
  <si>
    <t>Steinklee</t>
  </si>
  <si>
    <t>Leguminosenmischung (stickstoffbindend)</t>
  </si>
  <si>
    <t>Süßkartoffeln</t>
  </si>
  <si>
    <t>Rollrasen</t>
  </si>
  <si>
    <t>Tabak</t>
  </si>
  <si>
    <t>Brennnesseln</t>
  </si>
  <si>
    <t>Grassamenvemehrung</t>
  </si>
  <si>
    <t>Beispiel 10</t>
  </si>
  <si>
    <t>Brache kein Fruchtfolgeglied</t>
  </si>
  <si>
    <t>Hinweis</t>
  </si>
  <si>
    <t>Version 1.5</t>
  </si>
  <si>
    <t>Aktualisierung Kulturliste (zusätzlich: NC )</t>
  </si>
  <si>
    <t>Aktualisierung Kulturliste (zusätzlich: NC 050, 120, 212, 427, 702, 777, 804, 844, 859, 912); Umbenennungen</t>
  </si>
  <si>
    <t>Erbsen zur Körnergewinnung</t>
  </si>
  <si>
    <t>Einzelkultur erfüllt</t>
  </si>
  <si>
    <t>Kulturgruppe erfüllt</t>
  </si>
  <si>
    <t xml:space="preserve">Das Programm dient zur Unterstützung der Beratung zur Ermittlung der Fördervoraussetzungen der FAKT-Maßnahme </t>
  </si>
  <si>
    <t xml:space="preserve">A 1 Fruchtartendiversifizierung (mindestens 5-gliedrige Fruchtfolge). In nicht eindeutigen Fällen sind diese Voraussetzungen </t>
  </si>
  <si>
    <t>nicht als Fruchtfolgeglied.</t>
  </si>
  <si>
    <t xml:space="preserve">Dauerkulturen wie Kern-, Stein- und Beerenobst, Rhabarber, Rebland, Miscanthus, etc. zählen nicht zur Ackerfläche und </t>
  </si>
  <si>
    <t xml:space="preserve">Im unten aufgeführten Fall werden die Kulturen Winterraps und Kartoffeln zur Kulturgruppe "1" zusammengefasst. </t>
  </si>
  <si>
    <t>Die Kulturgruppe hat dann insgesamt 11,236 %, also mehr als die geforderten 10 % Anteil an der Ackerfläche.</t>
  </si>
  <si>
    <t xml:space="preserve">Gemeinsamen Antragsverfahrens eingegeben werden. </t>
  </si>
  <si>
    <t xml:space="preserve">Reihenkulturen nach Greening-Anbaudiversifizierung müssen mit ihrem gewerteten Anteil nach den Vorgaben des </t>
  </si>
  <si>
    <t>KG 1</t>
  </si>
  <si>
    <t>KG 2</t>
  </si>
  <si>
    <t>KG 3</t>
  </si>
  <si>
    <t>KG 4</t>
  </si>
  <si>
    <t>KG 5</t>
  </si>
  <si>
    <t>Brache kein Fruchtfolgeglied, keine Zuordnung zu einer Kulturgruppe möglich</t>
  </si>
  <si>
    <t>Beispiel 11</t>
  </si>
  <si>
    <t>Version 1.6</t>
  </si>
  <si>
    <t>NC 590, 591, 915 zur Bildung einer Kulturgruppe nicht zulässig. Kulturliste in Blatt &lt;5-gliedr.FF&gt; integriert (Excelversion 2007).</t>
  </si>
  <si>
    <t>Auswahl möglich</t>
  </si>
  <si>
    <t>Beispiel 12</t>
  </si>
  <si>
    <t>Auswahl einer Kultur mit &lt; 10 % zu einer Kulturgruppe nicht möglich</t>
  </si>
  <si>
    <t xml:space="preserve">Nutzung 422 hat einen Anteil an der Ackerfläche von 33 %. Alle anderen Auflagen sind erfüllt, eine Teilnahme am Programm </t>
  </si>
  <si>
    <t xml:space="preserve">ist möglich, obwohl 2 Kulturen einen Anteil unter 10 % an der Ackerfläche haben (insgesamt erfüllen diese Auflage jedoch </t>
  </si>
  <si>
    <t>fünf weitere Kulturen).</t>
  </si>
  <si>
    <t>Sie haben 2 Möglichkeiten der Dateneingabe:</t>
  </si>
  <si>
    <t xml:space="preserve">Im Arbeitsblatt </t>
  </si>
  <si>
    <t xml:space="preserve">&lt;Auswahl Kultur&gt; </t>
  </si>
  <si>
    <t>können die Kulturen über eine Dropdownliste angewählt werden.</t>
  </si>
  <si>
    <t xml:space="preserve">&lt;Auswahl Nutzcode&gt; </t>
  </si>
  <si>
    <t>wählen Sie die Kulturen durch Eingabe des Nutzcodes.</t>
  </si>
  <si>
    <t>Kolbenhirse</t>
  </si>
  <si>
    <t>Neu 2017</t>
  </si>
  <si>
    <t>Leindotter</t>
  </si>
  <si>
    <t>Saflor</t>
  </si>
  <si>
    <t>Rispenhirse</t>
  </si>
  <si>
    <t>Leguminosen</t>
  </si>
  <si>
    <t>alternative Kulturen</t>
  </si>
  <si>
    <t>Version 2.0</t>
  </si>
  <si>
    <t>Alternative Kulturen</t>
  </si>
  <si>
    <t>zu prüfen beziehungsweise können erst nach der Berechnung im Großrechner exakt ermittelt werden.</t>
  </si>
  <si>
    <t>FAKT - A1: Fruchtartendiversifizierung (Fünfgliedrige Fruchtfolge)</t>
  </si>
  <si>
    <t>Beispiel 13</t>
  </si>
  <si>
    <t>Teilnahmebedingungen erfüllt!</t>
  </si>
  <si>
    <t>Fördervoraussetzungen</t>
  </si>
  <si>
    <t>Mindestanteil von 10 % und Maximalanteil von 30 % je Kultur oder Kulturgruppe</t>
  </si>
  <si>
    <t>Jährlich müssen mindestens 5 verschiedene Kulturen oder Kulturgruppen auf der Ackerfläche angebaut werden.</t>
  </si>
  <si>
    <t xml:space="preserve">Keine 5 Kulturen/Kulturgruppen, Fördervoraussetzung nicht erfüllt! </t>
  </si>
  <si>
    <t>Meldung I3</t>
  </si>
  <si>
    <t>Keine 5 Kulturen/Kulturgruppen, Fördervoraussetzung nicht erfüllt!</t>
  </si>
  <si>
    <t>Version 2.1</t>
  </si>
  <si>
    <t>Alternative Kulturen nicht als Leguminosen eingestuft</t>
  </si>
  <si>
    <t>nosen</t>
  </si>
  <si>
    <t>Legumi-</t>
  </si>
  <si>
    <t>Quinoa</t>
  </si>
  <si>
    <t>Neu 2018</t>
  </si>
  <si>
    <t>Artischoke</t>
  </si>
  <si>
    <t>Version 2.2</t>
  </si>
  <si>
    <t>Meerkohl/Krambe</t>
  </si>
  <si>
    <t>Fläche Leguminosen</t>
  </si>
  <si>
    <t>Fruchtfolgeglied Kartoffeln.</t>
  </si>
  <si>
    <t>Seradella</t>
  </si>
  <si>
    <t xml:space="preserve"> Es erfolgt eine entsprechende Kürzung!</t>
  </si>
  <si>
    <t>Einzelkultur mehrfach ausgewählt! Bitte gleiche Nutzcodes zusammenführen.</t>
  </si>
  <si>
    <t>Anteil Getreide zu hoch! Es erfolgt eine entsprechende Kürzung!</t>
  </si>
  <si>
    <t>Anteil Leguminosen zu niedrig! Anteil Gemenge Gräser und Leguminosen außerhalb der Auflagen! Es erfolgt eine entsprechende Kürzung!</t>
  </si>
  <si>
    <t>1 Kultur/Kulturgruppe mit einem Anteil zwischen 10 und 30/40% zu wenig!  Es erfolgt eine entsprechende Kürzung!</t>
  </si>
  <si>
    <t>Bildung einer Kulturgruppe</t>
  </si>
  <si>
    <t>Aktualisierung Kulturliste (neu NC 187, 645-649); Umbenennungen</t>
  </si>
  <si>
    <t>einschl. Greening      NC 070-080</t>
  </si>
  <si>
    <t>ja / nein</t>
  </si>
  <si>
    <r>
      <t xml:space="preserve">Die Zuordnung der Kulturen zu den Kulturgruppen </t>
    </r>
    <r>
      <rPr>
        <i/>
        <sz val="12"/>
        <rFont val="Arial"/>
        <family val="2"/>
      </rPr>
      <t>GETREIDE oder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 xml:space="preserve">LEGUMINOSEN ist in den Arbeitsblättern </t>
    </r>
  </si>
  <si>
    <t>&lt;Auswahl Kultur&gt; und &lt;Auswahl Nutzcode&gt; ab Excelzeile 38 ersichtlich.</t>
  </si>
  <si>
    <t>Neu 2019</t>
  </si>
  <si>
    <t>geandert 2019</t>
  </si>
  <si>
    <t>Umbenannt 2019</t>
  </si>
  <si>
    <r>
      <t>einschließlich NC 601,</t>
    </r>
    <r>
      <rPr>
        <sz val="10"/>
        <color rgb="FFFF0000"/>
        <rFont val="Arial"/>
        <family val="2"/>
      </rPr>
      <t xml:space="preserve"> 605,</t>
    </r>
    <r>
      <rPr>
        <sz val="10"/>
        <color theme="1"/>
        <rFont val="Arial"/>
        <family val="2"/>
      </rPr>
      <t xml:space="preserve"> 606</t>
    </r>
  </si>
  <si>
    <t xml:space="preserve">Greening/Brache ÖVF (CC-LE; NC 054, 057, 065, 066) </t>
  </si>
  <si>
    <t>065, 590, 591-595, 915</t>
  </si>
  <si>
    <t>A</t>
  </si>
  <si>
    <t>5 Kulturen; NC 065, 590 bis 595 oder 915 mit mehr als 30 % Anteil: möglich</t>
  </si>
  <si>
    <t>NC 065, 590 bis 595, 915 zur Bildung einer Kulturgruppe nicht zulässig</t>
  </si>
  <si>
    <t>und Ackerrandstreifen (NC 915) zählen nicht als Kultur, jedoch als Ackerfläche ( → Beispiel 2).</t>
  </si>
  <si>
    <t>Die Nutzcodes 601 (Stärkekartoffel), 602 (Speisekartoffeln), 606 (Pflanzkartoffeln) bilden gemeinsam das</t>
  </si>
  <si>
    <t>Version 2.3</t>
  </si>
  <si>
    <t>Aktualisierung Kulturliste (neu NC 065, 504, 595); Umbenennungen</t>
  </si>
  <si>
    <t>Anteil Gemenge Gräser und Leguminosen außerhalb der Auflagen! 1 Kultur/Kulturgruppe mit einem Anteil zwischen 10 und 30/40% zu wenig! 1 Kultur mit mehr als 30/40 % Anteil an der Ackerfläche!  Es erfolgt eine entsprechende Kürzung!</t>
  </si>
  <si>
    <t xml:space="preserve">(ohne NC 065, 590 bis 595 und 915) </t>
  </si>
  <si>
    <t>75 €/ha; 50 €/ha bei Kombination mit D2</t>
  </si>
  <si>
    <t xml:space="preserve">Aus der Erzeugung genommene Ackerflächen (NC 590 bis 595), Flächen für Greening/Brache ÖVF (CC-LE; NC 054, 057, 065, 066) </t>
  </si>
  <si>
    <t>Die Nutzcodes 065, 590 bis 595, 915 sind zur Bildung einer Kulturgruppe nicht zulässig.</t>
  </si>
  <si>
    <t xml:space="preserve">Die Nutzungscodes 171 (Körnermais/CCM), 172 (Mais für Biogas), 174 (Zuckermais), 411 (Silomais) und </t>
  </si>
  <si>
    <t>©  LEL Schwäbisch Gmünd, Abt. 3, 02/2019, Version 2.3</t>
  </si>
  <si>
    <t>Mais (Körnermais, CCM, Mais für Biogas, Zuckermais, Saatmais und Silomais)</t>
  </si>
  <si>
    <t>Durum/Winterhartweizen</t>
  </si>
  <si>
    <t>Durum/Sommerhartweizen</t>
  </si>
  <si>
    <t>Wurzelzichorien</t>
  </si>
  <si>
    <t xml:space="preserve">Winterdinkel </t>
  </si>
  <si>
    <t>Winteremmer/ -Einkorn</t>
  </si>
  <si>
    <t>Sommeremmer/ -Einkorn</t>
  </si>
  <si>
    <t>Sommerdinkel</t>
  </si>
  <si>
    <t>Sorghumhirse (Körnersorghum)</t>
  </si>
  <si>
    <t>Amarant (Fuchsschwanz)</t>
  </si>
  <si>
    <t>Gemüseerbse (Markerbse, Schalerbse, Zuckererbse)</t>
  </si>
  <si>
    <t>Ackerbohne/Puffbohne/Pferdebohnen/Dicke Bohnen</t>
  </si>
  <si>
    <t>Wicken (Pannonische, Zottel-, Saatwicke)</t>
  </si>
  <si>
    <t>Erbsen/Bohnen-Gemenge</t>
  </si>
  <si>
    <t xml:space="preserve">Gemenge Leguminosen/Getreide </t>
  </si>
  <si>
    <t>Linsen (Speiselinse)</t>
  </si>
  <si>
    <t>Färberdistel/Saflor</t>
  </si>
  <si>
    <t>Winterrübsen (Rübsen, Rübsamen, Rübsaat)</t>
  </si>
  <si>
    <t>Sommerrübsen (Rübsen, Rübsamen, Rübsaat)</t>
  </si>
  <si>
    <t>Futterrüben (Runkelrüben)</t>
  </si>
  <si>
    <t>Luzerne, Hopfen-/Gelbklee, Bastard-/Sandluzerne</t>
  </si>
  <si>
    <t>Bockshornklee, Schabziger Klee</t>
  </si>
  <si>
    <t>Serradella</t>
  </si>
  <si>
    <t>Kleemischung aus NC 421, 427, 431</t>
  </si>
  <si>
    <t>Kartoffeln (Speise-, Stärke- und Pflanzkartoffeln)</t>
  </si>
  <si>
    <t>Zichorien/Wegwarten</t>
  </si>
  <si>
    <t>Andere Handelsgewächse</t>
  </si>
  <si>
    <t>Phacelia (als Hauptkultur, z.B. Saatgutvermehrung)</t>
  </si>
  <si>
    <t>Sonstige Energiepflanze (Acker)</t>
  </si>
  <si>
    <t>Virginiamalve (Sida)</t>
  </si>
  <si>
    <t>Honigpflanzen genutzte brachliegende Flächen - einjährig, nicht ÖVF</t>
  </si>
  <si>
    <t>Honigpflanzen genutzte brachliegende Flächen - mehrjährig, nicht ÖVF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</si>
</sst>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0\ _€_-;\-* #,##0.000\ _€_-;_-* &quot;-&quot;??\ _€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  <font>
      <b/>
      <sz val="14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3" tint="-0.249977111117893"/>
      <name val="Arial"/>
      <family val="2"/>
    </font>
    <font>
      <b/>
      <sz val="12"/>
      <color theme="3" tint="-0.249977111117893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0"/>
      <color rgb="FFFF0000"/>
      <name val="Arial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92">
    <xf numFmtId="0" fontId="0" fillId="0" borderId="0" xfId="0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 indent="1"/>
    </xf>
    <xf numFmtId="2" fontId="11" fillId="0" borderId="0" xfId="0" applyNumberFormat="1" applyFont="1" applyAlignment="1">
      <alignment vertical="center"/>
    </xf>
    <xf numFmtId="0" fontId="13" fillId="4" borderId="0" xfId="0" applyFont="1" applyFill="1" applyAlignment="1">
      <alignment vertical="center"/>
    </xf>
    <xf numFmtId="0" fontId="11" fillId="0" borderId="7" xfId="0" applyFont="1" applyBorder="1" applyAlignment="1">
      <alignment vertical="center"/>
    </xf>
    <xf numFmtId="0" fontId="15" fillId="0" borderId="0" xfId="0" applyFont="1" applyAlignment="1">
      <alignment horizontal="left" vertical="center" indent="5"/>
    </xf>
    <xf numFmtId="0" fontId="16" fillId="0" borderId="0" xfId="0" applyFont="1" applyAlignment="1">
      <alignment horizontal="left" vertical="center" indent="5"/>
    </xf>
    <xf numFmtId="0" fontId="17" fillId="0" borderId="0" xfId="0" applyFont="1" applyAlignment="1">
      <alignment vertical="center"/>
    </xf>
    <xf numFmtId="0" fontId="11" fillId="0" borderId="28" xfId="0" applyFont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4" borderId="30" xfId="0" applyFont="1" applyFill="1" applyBorder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2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" fontId="11" fillId="0" borderId="29" xfId="0" applyNumberFormat="1" applyFont="1" applyBorder="1" applyAlignment="1">
      <alignment vertical="center"/>
    </xf>
    <xf numFmtId="1" fontId="11" fillId="0" borderId="33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4" borderId="29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1" fillId="0" borderId="0" xfId="0" applyFont="1" applyProtection="1">
      <protection locked="0"/>
    </xf>
    <xf numFmtId="0" fontId="20" fillId="3" borderId="10" xfId="0" applyFont="1" applyFill="1" applyBorder="1" applyAlignment="1">
      <alignment horizontal="left" vertical="top"/>
    </xf>
    <xf numFmtId="0" fontId="16" fillId="3" borderId="40" xfId="0" applyFont="1" applyFill="1" applyBorder="1" applyAlignment="1">
      <alignment horizontal="left" vertical="center" indent="1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1" fontId="11" fillId="0" borderId="13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41" xfId="0" applyFont="1" applyBorder="1" applyAlignment="1">
      <alignment vertical="center"/>
    </xf>
    <xf numFmtId="0" fontId="11" fillId="0" borderId="33" xfId="0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4" borderId="43" xfId="0" applyFont="1" applyFill="1" applyBorder="1" applyAlignment="1">
      <alignment vertical="center"/>
    </xf>
    <xf numFmtId="14" fontId="11" fillId="0" borderId="0" xfId="0" applyNumberFormat="1" applyFont="1" applyAlignment="1">
      <alignment vertical="center"/>
    </xf>
    <xf numFmtId="0" fontId="11" fillId="0" borderId="0" xfId="0" applyFont="1" applyProtection="1"/>
    <xf numFmtId="0" fontId="15" fillId="0" borderId="0" xfId="0" applyFont="1" applyProtection="1"/>
    <xf numFmtId="0" fontId="16" fillId="0" borderId="0" xfId="0" applyFont="1" applyProtection="1"/>
    <xf numFmtId="0" fontId="11" fillId="0" borderId="0" xfId="0" applyFont="1" applyAlignment="1" applyProtection="1">
      <alignment horizontal="left" indent="2"/>
    </xf>
    <xf numFmtId="0" fontId="11" fillId="0" borderId="0" xfId="0" applyFont="1" applyAlignment="1" applyProtection="1">
      <alignment horizontal="left" indent="3"/>
    </xf>
    <xf numFmtId="0" fontId="12" fillId="0" borderId="0" xfId="0" applyFont="1" applyAlignment="1" applyProtection="1">
      <alignment horizontal="left"/>
    </xf>
    <xf numFmtId="0" fontId="19" fillId="0" borderId="0" xfId="0" applyFont="1" applyProtection="1"/>
    <xf numFmtId="0" fontId="12" fillId="0" borderId="0" xfId="0" applyFont="1" applyProtection="1"/>
    <xf numFmtId="0" fontId="19" fillId="0" borderId="0" xfId="0" applyFont="1" applyAlignment="1" applyProtection="1">
      <alignment horizontal="left" indent="2"/>
    </xf>
    <xf numFmtId="0" fontId="22" fillId="0" borderId="0" xfId="0" applyFont="1" applyAlignment="1" applyProtection="1">
      <alignment horizontal="left" indent="2"/>
    </xf>
    <xf numFmtId="0" fontId="22" fillId="0" borderId="0" xfId="0" applyFont="1" applyProtection="1"/>
    <xf numFmtId="0" fontId="18" fillId="0" borderId="0" xfId="0" applyFont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top" indent="6"/>
    </xf>
    <xf numFmtId="0" fontId="19" fillId="0" borderId="0" xfId="0" applyFont="1" applyAlignment="1" applyProtection="1">
      <alignment horizontal="right" vertical="center"/>
    </xf>
    <xf numFmtId="0" fontId="17" fillId="4" borderId="0" xfId="0" applyFont="1" applyFill="1" applyAlignment="1">
      <alignment vertical="center"/>
    </xf>
    <xf numFmtId="0" fontId="19" fillId="0" borderId="0" xfId="0" applyFont="1" applyAlignment="1" applyProtection="1">
      <alignment horizontal="left"/>
    </xf>
    <xf numFmtId="0" fontId="23" fillId="0" borderId="0" xfId="0" applyFont="1" applyProtection="1">
      <protection locked="0"/>
    </xf>
    <xf numFmtId="0" fontId="24" fillId="0" borderId="3" xfId="0" applyFont="1" applyBorder="1" applyAlignment="1">
      <alignment horizontal="left" vertical="center" indent="2"/>
    </xf>
    <xf numFmtId="0" fontId="24" fillId="0" borderId="0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164" fontId="24" fillId="0" borderId="9" xfId="0" applyNumberFormat="1" applyFont="1" applyBorder="1" applyAlignment="1">
      <alignment vertical="center"/>
    </xf>
    <xf numFmtId="165" fontId="25" fillId="0" borderId="9" xfId="1" applyNumberFormat="1" applyFont="1" applyBorder="1" applyAlignment="1">
      <alignment vertical="center"/>
    </xf>
    <xf numFmtId="0" fontId="25" fillId="0" borderId="3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4" fillId="0" borderId="7" xfId="0" applyNumberFormat="1" applyFont="1" applyBorder="1" applyAlignment="1">
      <alignment vertical="center"/>
    </xf>
    <xf numFmtId="165" fontId="25" fillId="0" borderId="7" xfId="1" applyNumberFormat="1" applyFont="1" applyBorder="1" applyAlignment="1">
      <alignment vertical="center"/>
    </xf>
    <xf numFmtId="0" fontId="25" fillId="0" borderId="8" xfId="0" applyFont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 indent="1"/>
    </xf>
    <xf numFmtId="0" fontId="27" fillId="3" borderId="1" xfId="0" applyFont="1" applyFill="1" applyBorder="1" applyAlignment="1">
      <alignment horizontal="left" vertical="center" indent="1"/>
    </xf>
    <xf numFmtId="0" fontId="21" fillId="3" borderId="2" xfId="0" applyFont="1" applyFill="1" applyBorder="1" applyAlignment="1">
      <alignment vertical="top"/>
    </xf>
    <xf numFmtId="0" fontId="20" fillId="3" borderId="2" xfId="0" applyFont="1" applyFill="1" applyBorder="1" applyAlignment="1">
      <alignment horizontal="center" vertical="top"/>
    </xf>
    <xf numFmtId="0" fontId="21" fillId="3" borderId="11" xfId="0" applyFont="1" applyFill="1" applyBorder="1" applyAlignment="1">
      <alignment vertical="top"/>
    </xf>
    <xf numFmtId="0" fontId="20" fillId="3" borderId="11" xfId="0" applyFont="1" applyFill="1" applyBorder="1" applyAlignment="1">
      <alignment horizontal="center" vertical="top"/>
    </xf>
    <xf numFmtId="0" fontId="15" fillId="0" borderId="0" xfId="0" applyFont="1" applyAlignment="1">
      <alignment horizontal="left" vertical="center" indent="11"/>
    </xf>
    <xf numFmtId="0" fontId="16" fillId="0" borderId="0" xfId="0" applyFont="1" applyAlignment="1">
      <alignment horizontal="left" vertical="center" indent="11"/>
    </xf>
    <xf numFmtId="0" fontId="24" fillId="0" borderId="18" xfId="0" applyFont="1" applyBorder="1" applyAlignment="1">
      <alignment horizontal="center" vertical="center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horizontal="center" vertical="center"/>
    </xf>
    <xf numFmtId="164" fontId="24" fillId="2" borderId="19" xfId="1" applyFont="1" applyFill="1" applyBorder="1" applyAlignment="1" applyProtection="1">
      <alignment vertical="center"/>
      <protection locked="0"/>
    </xf>
    <xf numFmtId="165" fontId="24" fillId="0" borderId="19" xfId="1" applyNumberFormat="1" applyFont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5" fillId="0" borderId="21" xfId="0" applyFont="1" applyBorder="1" applyAlignment="1">
      <alignment horizontal="center" vertical="center"/>
    </xf>
    <xf numFmtId="164" fontId="24" fillId="2" borderId="21" xfId="1" applyFont="1" applyFill="1" applyBorder="1" applyAlignment="1" applyProtection="1">
      <alignment vertical="center"/>
      <protection locked="0"/>
    </xf>
    <xf numFmtId="0" fontId="24" fillId="0" borderId="37" xfId="0" applyFont="1" applyBorder="1" applyAlignment="1">
      <alignment horizontal="center" vertical="center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5" fillId="0" borderId="38" xfId="0" applyFont="1" applyBorder="1" applyAlignment="1">
      <alignment horizontal="center" vertical="center"/>
    </xf>
    <xf numFmtId="164" fontId="24" fillId="2" borderId="38" xfId="1" applyFont="1" applyFill="1" applyBorder="1" applyAlignment="1" applyProtection="1">
      <alignment vertical="center"/>
      <protection locked="0"/>
    </xf>
    <xf numFmtId="165" fontId="24" fillId="0" borderId="38" xfId="1" applyNumberFormat="1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5" fillId="0" borderId="4" xfId="0" applyFont="1" applyBorder="1" applyAlignment="1">
      <alignment horizontal="left" vertical="center" indent="1"/>
    </xf>
    <xf numFmtId="0" fontId="24" fillId="0" borderId="5" xfId="0" applyFont="1" applyBorder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5" fillId="3" borderId="32" xfId="0" applyFont="1" applyFill="1" applyBorder="1" applyAlignment="1">
      <alignment vertical="center"/>
    </xf>
    <xf numFmtId="164" fontId="25" fillId="0" borderId="32" xfId="0" applyNumberFormat="1" applyFont="1" applyBorder="1" applyAlignment="1">
      <alignment vertical="center"/>
    </xf>
    <xf numFmtId="165" fontId="25" fillId="0" borderId="32" xfId="1" applyNumberFormat="1" applyFont="1" applyBorder="1" applyAlignment="1">
      <alignment vertical="center"/>
    </xf>
    <xf numFmtId="0" fontId="25" fillId="3" borderId="36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 indent="4"/>
    </xf>
    <xf numFmtId="0" fontId="13" fillId="0" borderId="0" xfId="0" applyFont="1" applyBorder="1" applyAlignment="1">
      <alignment vertical="center"/>
    </xf>
    <xf numFmtId="0" fontId="25" fillId="3" borderId="15" xfId="0" applyFont="1" applyFill="1" applyBorder="1" applyAlignment="1">
      <alignment horizontal="center"/>
    </xf>
    <xf numFmtId="164" fontId="25" fillId="3" borderId="15" xfId="1" applyFont="1" applyFill="1" applyBorder="1" applyAlignment="1">
      <alignment horizontal="center"/>
    </xf>
    <xf numFmtId="165" fontId="25" fillId="3" borderId="15" xfId="1" applyNumberFormat="1" applyFont="1" applyFill="1" applyBorder="1" applyAlignment="1">
      <alignment horizontal="center"/>
    </xf>
    <xf numFmtId="0" fontId="25" fillId="3" borderId="16" xfId="0" applyFont="1" applyFill="1" applyBorder="1" applyAlignment="1">
      <alignment horizontal="center" wrapText="1"/>
    </xf>
    <xf numFmtId="0" fontId="25" fillId="3" borderId="34" xfId="0" applyFont="1" applyFill="1" applyBorder="1" applyAlignment="1">
      <alignment horizontal="center" vertical="top" wrapText="1"/>
    </xf>
    <xf numFmtId="0" fontId="25" fillId="3" borderId="15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 applyProtection="1">
      <alignment horizontal="left" vertical="center" indent="1"/>
      <protection locked="0"/>
    </xf>
    <xf numFmtId="0" fontId="13" fillId="2" borderId="21" xfId="0" applyFont="1" applyFill="1" applyBorder="1" applyAlignment="1" applyProtection="1">
      <alignment horizontal="left" vertical="center" indent="1"/>
      <protection locked="0"/>
    </xf>
    <xf numFmtId="0" fontId="11" fillId="0" borderId="9" xfId="0" applyFont="1" applyBorder="1" applyAlignment="1">
      <alignment horizontal="center" vertical="top"/>
    </xf>
    <xf numFmtId="0" fontId="29" fillId="0" borderId="0" xfId="0" applyFont="1" applyAlignment="1">
      <alignment horizontal="right" vertical="center"/>
    </xf>
    <xf numFmtId="0" fontId="13" fillId="0" borderId="0" xfId="0" applyFont="1" applyProtection="1"/>
    <xf numFmtId="14" fontId="13" fillId="0" borderId="0" xfId="0" applyNumberFormat="1" applyFont="1" applyProtection="1"/>
    <xf numFmtId="0" fontId="13" fillId="2" borderId="38" xfId="0" applyFont="1" applyFill="1" applyBorder="1" applyAlignment="1" applyProtection="1">
      <alignment horizontal="left" vertical="center" indent="1"/>
      <protection locked="0"/>
    </xf>
    <xf numFmtId="0" fontId="25" fillId="3" borderId="13" xfId="0" applyFont="1" applyFill="1" applyBorder="1" applyAlignment="1">
      <alignment horizontal="left" vertical="top" indent="1"/>
    </xf>
    <xf numFmtId="0" fontId="25" fillId="3" borderId="9" xfId="0" applyFont="1" applyFill="1" applyBorder="1" applyAlignment="1">
      <alignment horizontal="center"/>
    </xf>
    <xf numFmtId="164" fontId="25" fillId="3" borderId="9" xfId="1" applyFont="1" applyFill="1" applyBorder="1" applyAlignment="1">
      <alignment horizontal="center"/>
    </xf>
    <xf numFmtId="165" fontId="25" fillId="3" borderId="9" xfId="1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34" fillId="0" borderId="0" xfId="0" applyFont="1" applyProtection="1">
      <protection locked="0"/>
    </xf>
    <xf numFmtId="0" fontId="14" fillId="4" borderId="26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4" fillId="4" borderId="27" xfId="0" applyFont="1" applyFill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24" fillId="4" borderId="22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4" borderId="9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0" borderId="44" xfId="0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/>
    </xf>
    <xf numFmtId="1" fontId="24" fillId="0" borderId="44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24" fillId="3" borderId="45" xfId="0" applyFont="1" applyFill="1" applyBorder="1" applyAlignment="1">
      <alignment horizontal="center" vertical="center"/>
    </xf>
    <xf numFmtId="0" fontId="24" fillId="3" borderId="46" xfId="0" applyFont="1" applyFill="1" applyBorder="1" applyAlignment="1">
      <alignment vertical="center"/>
    </xf>
    <xf numFmtId="0" fontId="24" fillId="3" borderId="30" xfId="0" applyFont="1" applyFill="1" applyBorder="1" applyAlignment="1">
      <alignment vertical="center"/>
    </xf>
    <xf numFmtId="0" fontId="13" fillId="0" borderId="0" xfId="0" applyFont="1" applyAlignment="1" applyProtection="1">
      <alignment vertical="top"/>
    </xf>
    <xf numFmtId="14" fontId="13" fillId="0" borderId="0" xfId="0" applyNumberFormat="1" applyFont="1" applyAlignment="1" applyProtection="1">
      <alignment vertical="top"/>
    </xf>
    <xf numFmtId="0" fontId="0" fillId="0" borderId="0" xfId="0" applyProtection="1"/>
    <xf numFmtId="0" fontId="11" fillId="0" borderId="28" xfId="0" applyFont="1" applyBorder="1" applyAlignment="1">
      <alignment horizontal="center" vertical="center"/>
    </xf>
    <xf numFmtId="0" fontId="13" fillId="4" borderId="19" xfId="0" applyFont="1" applyFill="1" applyBorder="1" applyAlignment="1" applyProtection="1">
      <alignment horizontal="left" vertical="center" indent="1"/>
    </xf>
    <xf numFmtId="0" fontId="13" fillId="4" borderId="38" xfId="0" applyFont="1" applyFill="1" applyBorder="1" applyAlignment="1" applyProtection="1">
      <alignment horizontal="left" vertical="center" indent="1"/>
    </xf>
    <xf numFmtId="0" fontId="37" fillId="0" borderId="0" xfId="2" applyFont="1" applyProtection="1">
      <protection locked="0"/>
    </xf>
    <xf numFmtId="0" fontId="9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49" fontId="9" fillId="4" borderId="0" xfId="0" applyNumberFormat="1" applyFont="1" applyFill="1" applyBorder="1" applyAlignment="1">
      <alignment horizontal="right" vertical="center"/>
    </xf>
    <xf numFmtId="0" fontId="13" fillId="4" borderId="29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right" vertical="center"/>
    </xf>
    <xf numFmtId="0" fontId="38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vertical="center"/>
    </xf>
    <xf numFmtId="0" fontId="39" fillId="3" borderId="13" xfId="0" applyFont="1" applyFill="1" applyBorder="1" applyAlignment="1">
      <alignment horizontal="center" vertical="top" wrapText="1"/>
    </xf>
    <xf numFmtId="0" fontId="9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24" fillId="2" borderId="20" xfId="0" applyNumberFormat="1" applyFont="1" applyFill="1" applyBorder="1" applyAlignment="1" applyProtection="1">
      <alignment horizontal="center" vertical="center"/>
      <protection locked="0"/>
    </xf>
    <xf numFmtId="0" fontId="24" fillId="2" borderId="37" xfId="0" applyNumberFormat="1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Protection="1"/>
    <xf numFmtId="0" fontId="0" fillId="3" borderId="31" xfId="0" applyFill="1" applyBorder="1" applyProtection="1"/>
    <xf numFmtId="0" fontId="0" fillId="3" borderId="31" xfId="0" applyFill="1" applyBorder="1" applyAlignment="1" applyProtection="1">
      <alignment horizontal="center"/>
    </xf>
    <xf numFmtId="0" fontId="41" fillId="3" borderId="31" xfId="0" applyFont="1" applyFill="1" applyBorder="1" applyAlignment="1" applyProtection="1">
      <alignment horizontal="center"/>
    </xf>
    <xf numFmtId="164" fontId="0" fillId="3" borderId="31" xfId="1" applyFont="1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3" borderId="44" xfId="0" applyFill="1" applyBorder="1" applyAlignment="1" applyProtection="1">
      <alignment wrapText="1"/>
    </xf>
    <xf numFmtId="0" fontId="0" fillId="3" borderId="11" xfId="0" applyFill="1" applyBorder="1" applyAlignment="1" applyProtection="1">
      <alignment wrapText="1"/>
    </xf>
    <xf numFmtId="0" fontId="0" fillId="3" borderId="11" xfId="0" applyFill="1" applyBorder="1" applyAlignment="1" applyProtection="1">
      <alignment horizontal="center" vertical="top" wrapText="1"/>
    </xf>
    <xf numFmtId="0" fontId="41" fillId="3" borderId="11" xfId="0" applyFont="1" applyFill="1" applyBorder="1" applyAlignment="1" applyProtection="1">
      <alignment horizontal="center" vertical="top" wrapText="1"/>
    </xf>
    <xf numFmtId="164" fontId="0" fillId="3" borderId="11" xfId="1" applyFont="1" applyFill="1" applyBorder="1" applyAlignment="1" applyProtection="1">
      <alignment horizontal="center" vertical="top" wrapText="1"/>
    </xf>
    <xf numFmtId="0" fontId="0" fillId="3" borderId="33" xfId="0" applyFill="1" applyBorder="1" applyAlignment="1" applyProtection="1">
      <alignment horizontal="center" vertical="top" wrapText="1"/>
    </xf>
    <xf numFmtId="0" fontId="0" fillId="0" borderId="0" xfId="0" applyAlignment="1" applyProtection="1">
      <alignment horizontal="center"/>
    </xf>
    <xf numFmtId="164" fontId="0" fillId="0" borderId="0" xfId="1" applyFont="1" applyProtection="1"/>
    <xf numFmtId="0" fontId="34" fillId="0" borderId="0" xfId="0" applyFont="1" applyProtection="1"/>
    <xf numFmtId="0" fontId="32" fillId="0" borderId="0" xfId="0" applyFont="1" applyProtection="1"/>
    <xf numFmtId="0" fontId="31" fillId="7" borderId="0" xfId="0" applyFont="1" applyFill="1" applyProtection="1"/>
    <xf numFmtId="0" fontId="32" fillId="7" borderId="0" xfId="0" applyFont="1" applyFill="1" applyProtection="1"/>
    <xf numFmtId="164" fontId="0" fillId="0" borderId="0" xfId="1" applyFont="1" applyAlignment="1" applyProtection="1">
      <alignment horizontal="center"/>
    </xf>
    <xf numFmtId="164" fontId="30" fillId="0" borderId="0" xfId="1" applyFont="1" applyProtection="1"/>
    <xf numFmtId="0" fontId="30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0" fontId="0" fillId="7" borderId="0" xfId="0" applyFill="1" applyProtection="1"/>
    <xf numFmtId="0" fontId="31" fillId="8" borderId="0" xfId="0" applyFont="1" applyFill="1" applyProtection="1"/>
    <xf numFmtId="0" fontId="0" fillId="8" borderId="0" xfId="0" applyFill="1" applyProtection="1"/>
    <xf numFmtId="0" fontId="0" fillId="6" borderId="0" xfId="0" applyFill="1" applyProtection="1"/>
    <xf numFmtId="0" fontId="0" fillId="8" borderId="0" xfId="0" applyFill="1" applyAlignment="1" applyProtection="1">
      <alignment horizontal="center"/>
    </xf>
    <xf numFmtId="0" fontId="31" fillId="0" borderId="0" xfId="0" applyFont="1" applyProtection="1"/>
    <xf numFmtId="0" fontId="35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4" borderId="0" xfId="0" applyFont="1" applyFill="1" applyBorder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29" fillId="0" borderId="0" xfId="0" applyFont="1" applyAlignment="1">
      <alignment horizontal="left" vertical="center" indent="11"/>
    </xf>
    <xf numFmtId="1" fontId="11" fillId="0" borderId="7" xfId="0" applyNumberFormat="1" applyFont="1" applyBorder="1" applyAlignment="1">
      <alignment vertical="center"/>
    </xf>
    <xf numFmtId="1" fontId="24" fillId="0" borderId="7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42" fillId="0" borderId="0" xfId="0" applyFont="1" applyAlignment="1" applyProtection="1">
      <alignment vertical="top"/>
    </xf>
    <xf numFmtId="14" fontId="42" fillId="0" borderId="0" xfId="0" applyNumberFormat="1" applyFont="1" applyAlignment="1" applyProtection="1">
      <alignment vertical="top"/>
    </xf>
    <xf numFmtId="0" fontId="6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4" borderId="0" xfId="0" applyNumberFormat="1" applyFont="1" applyFill="1" applyBorder="1" applyAlignment="1">
      <alignment horizontal="right" vertical="center"/>
    </xf>
    <xf numFmtId="0" fontId="9" fillId="4" borderId="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" fontId="24" fillId="0" borderId="0" xfId="0" applyNumberFormat="1" applyFont="1" applyBorder="1" applyAlignment="1">
      <alignment vertical="center"/>
    </xf>
    <xf numFmtId="1" fontId="24" fillId="0" borderId="11" xfId="0" applyNumberFormat="1" applyFont="1" applyBorder="1" applyAlignment="1">
      <alignment vertical="center"/>
    </xf>
    <xf numFmtId="1" fontId="24" fillId="4" borderId="0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 indent="2"/>
    </xf>
    <xf numFmtId="0" fontId="24" fillId="4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0" fillId="8" borderId="0" xfId="1" applyFont="1" applyFill="1" applyProtection="1"/>
    <xf numFmtId="0" fontId="11" fillId="8" borderId="0" xfId="0" applyFont="1" applyFill="1" applyAlignment="1" applyProtection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24" fillId="3" borderId="46" xfId="0" applyFont="1" applyFill="1" applyBorder="1" applyAlignment="1">
      <alignment horizontal="left" vertical="center"/>
    </xf>
    <xf numFmtId="0" fontId="3" fillId="3" borderId="46" xfId="0" applyFont="1" applyFill="1" applyBorder="1" applyAlignment="1">
      <alignment horizontal="left" vertical="center" wrapText="1"/>
    </xf>
    <xf numFmtId="0" fontId="7" fillId="3" borderId="46" xfId="0" applyFont="1" applyFill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5" fillId="3" borderId="41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left" vertical="top" indent="1"/>
    </xf>
    <xf numFmtId="0" fontId="25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0" fontId="39" fillId="3" borderId="9" xfId="0" applyFont="1" applyFill="1" applyBorder="1" applyAlignment="1">
      <alignment horizontal="center" vertical="top" wrapText="1"/>
    </xf>
    <xf numFmtId="0" fontId="39" fillId="3" borderId="9" xfId="0" applyFont="1" applyFill="1" applyBorder="1" applyAlignment="1">
      <alignment horizont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13" xfId="0" applyFont="1" applyFill="1" applyBorder="1" applyAlignment="1">
      <alignment horizontal="center" vertical="top" wrapText="1"/>
    </xf>
    <xf numFmtId="0" fontId="25" fillId="3" borderId="51" xfId="0" applyFont="1" applyFill="1" applyBorder="1" applyAlignment="1">
      <alignment horizontal="center" vertical="top" wrapText="1"/>
    </xf>
    <xf numFmtId="0" fontId="25" fillId="3" borderId="13" xfId="0" applyFont="1" applyFill="1" applyBorder="1" applyAlignment="1">
      <alignment horizontal="center" vertical="top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1" fontId="11" fillId="4" borderId="29" xfId="0" applyNumberFormat="1" applyFont="1" applyFill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/>
    </xf>
    <xf numFmtId="0" fontId="43" fillId="3" borderId="13" xfId="0" applyFont="1" applyFill="1" applyBorder="1" applyAlignment="1">
      <alignment horizontal="center" vertical="top" wrapText="1"/>
    </xf>
    <xf numFmtId="0" fontId="42" fillId="0" borderId="0" xfId="0" applyFont="1" applyProtection="1"/>
    <xf numFmtId="0" fontId="45" fillId="4" borderId="29" xfId="0" applyFont="1" applyFill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45" fillId="0" borderId="0" xfId="0" applyFont="1" applyProtection="1"/>
    <xf numFmtId="0" fontId="22" fillId="0" borderId="29" xfId="0" applyFont="1" applyBorder="1" applyAlignment="1">
      <alignment vertical="center"/>
    </xf>
    <xf numFmtId="0" fontId="24" fillId="0" borderId="29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/>
    </xf>
    <xf numFmtId="0" fontId="2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 vertical="top" wrapText="1"/>
    </xf>
    <xf numFmtId="0" fontId="42" fillId="0" borderId="0" xfId="0" applyFont="1" applyAlignment="1" applyProtection="1">
      <alignment horizontal="left" vertical="top" wrapText="1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9" fillId="5" borderId="23" xfId="0" applyFont="1" applyFill="1" applyBorder="1" applyAlignment="1">
      <alignment horizontal="left" vertical="center" wrapText="1"/>
    </xf>
    <xf numFmtId="0" fontId="29" fillId="5" borderId="24" xfId="0" applyFont="1" applyFill="1" applyBorder="1" applyAlignment="1">
      <alignment horizontal="left" vertical="center" wrapText="1"/>
    </xf>
    <xf numFmtId="0" fontId="29" fillId="5" borderId="25" xfId="0" applyFont="1" applyFill="1" applyBorder="1" applyAlignment="1">
      <alignment horizontal="left" vertical="center" wrapText="1"/>
    </xf>
    <xf numFmtId="0" fontId="31" fillId="8" borderId="0" xfId="0" applyFont="1" applyFill="1" applyAlignment="1" applyProtection="1">
      <alignment horizontal="left" wrapText="1"/>
    </xf>
    <xf numFmtId="0" fontId="19" fillId="0" borderId="0" xfId="0" applyFont="1" applyAlignment="1">
      <alignment horizontal="right" vertical="center"/>
    </xf>
    <xf numFmtId="14" fontId="42" fillId="0" borderId="0" xfId="0" applyNumberFormat="1" applyFont="1" applyProtection="1"/>
    <xf numFmtId="0" fontId="42" fillId="0" borderId="0" xfId="0" applyFont="1" applyBorder="1" applyAlignment="1">
      <alignment horizontal="right" vertical="center"/>
    </xf>
    <xf numFmtId="0" fontId="1" fillId="4" borderId="0" xfId="0" applyFont="1" applyFill="1" applyBorder="1" applyAlignment="1">
      <alignment vertical="center"/>
    </xf>
  </cellXfs>
  <cellStyles count="3">
    <cellStyle name="Hyperlink" xfId="2" builtinId="8"/>
    <cellStyle name="Komma" xfId="1" builtinId="3"/>
    <cellStyle name="Standard" xfId="0" builtinId="0"/>
  </cellStyles>
  <dxfs count="4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43130</xdr:colOff>
      <xdr:row>83</xdr:row>
      <xdr:rowOff>181165</xdr:rowOff>
    </xdr:from>
    <xdr:to>
      <xdr:col>1</xdr:col>
      <xdr:colOff>388186</xdr:colOff>
      <xdr:row>85</xdr:row>
      <xdr:rowOff>163912</xdr:rowOff>
    </xdr:to>
    <xdr:pic>
      <xdr:nvPicPr>
        <xdr:cNvPr id="2" name="Picture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30" y="11188471"/>
          <a:ext cx="715992" cy="37956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25878</xdr:colOff>
      <xdr:row>0</xdr:row>
      <xdr:rowOff>25878</xdr:rowOff>
    </xdr:from>
    <xdr:to>
      <xdr:col>1</xdr:col>
      <xdr:colOff>996178</xdr:colOff>
      <xdr:row>2</xdr:row>
      <xdr:rowOff>188118</xdr:rowOff>
    </xdr:to>
    <xdr:pic>
      <xdr:nvPicPr>
        <xdr:cNvPr id="6" name="Grafik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78" y="25878"/>
          <a:ext cx="1341236" cy="731583"/>
        </a:xfrm>
        <a:prstGeom prst="rect">
          <a:avLst/>
        </a:prstGeom>
      </xdr:spPr>
    </xdr:pic>
    <xdr:clientData/>
  </xdr:twoCellAnchor>
  <xdr:twoCellAnchor>
    <xdr:from>
      <xdr:col>0</xdr:col>
      <xdr:colOff>146642</xdr:colOff>
      <xdr:row>19</xdr:row>
      <xdr:rowOff>60382</xdr:rowOff>
    </xdr:from>
    <xdr:to>
      <xdr:col>0</xdr:col>
      <xdr:colOff>224279</xdr:colOff>
      <xdr:row>19</xdr:row>
      <xdr:rowOff>138019</xdr:rowOff>
    </xdr:to>
    <xdr:sp macro="" textlink="">
      <xdr:nvSpPr>
        <xdr:cNvPr id="7" name="Ellips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37</xdr:row>
      <xdr:rowOff>60382</xdr:rowOff>
    </xdr:from>
    <xdr:to>
      <xdr:col>0</xdr:col>
      <xdr:colOff>224279</xdr:colOff>
      <xdr:row>37</xdr:row>
      <xdr:rowOff>138019</xdr:rowOff>
    </xdr:to>
    <xdr:sp macro="" textlink="">
      <xdr:nvSpPr>
        <xdr:cNvPr id="8" name="Ellipse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41</xdr:row>
      <xdr:rowOff>60382</xdr:rowOff>
    </xdr:from>
    <xdr:to>
      <xdr:col>0</xdr:col>
      <xdr:colOff>224279</xdr:colOff>
      <xdr:row>41</xdr:row>
      <xdr:rowOff>138019</xdr:rowOff>
    </xdr:to>
    <xdr:sp macro="" textlink="">
      <xdr:nvSpPr>
        <xdr:cNvPr id="9" name="Ellips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49</xdr:row>
      <xdr:rowOff>60382</xdr:rowOff>
    </xdr:from>
    <xdr:to>
      <xdr:col>0</xdr:col>
      <xdr:colOff>224279</xdr:colOff>
      <xdr:row>49</xdr:row>
      <xdr:rowOff>138019</xdr:rowOff>
    </xdr:to>
    <xdr:sp macro="" textlink="">
      <xdr:nvSpPr>
        <xdr:cNvPr id="10" name="Ellipse 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45</xdr:row>
      <xdr:rowOff>60382</xdr:rowOff>
    </xdr:from>
    <xdr:to>
      <xdr:col>0</xdr:col>
      <xdr:colOff>224279</xdr:colOff>
      <xdr:row>45</xdr:row>
      <xdr:rowOff>138019</xdr:rowOff>
    </xdr:to>
    <xdr:sp macro="" textlink="">
      <xdr:nvSpPr>
        <xdr:cNvPr id="12" name="Ellipse 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53</xdr:row>
      <xdr:rowOff>60382</xdr:rowOff>
    </xdr:from>
    <xdr:to>
      <xdr:col>0</xdr:col>
      <xdr:colOff>224279</xdr:colOff>
      <xdr:row>53</xdr:row>
      <xdr:rowOff>138019</xdr:rowOff>
    </xdr:to>
    <xdr:sp macro="" textlink="">
      <xdr:nvSpPr>
        <xdr:cNvPr id="13" name="Ellips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146642" y="3243529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56</xdr:row>
      <xdr:rowOff>60382</xdr:rowOff>
    </xdr:from>
    <xdr:to>
      <xdr:col>0</xdr:col>
      <xdr:colOff>224279</xdr:colOff>
      <xdr:row>56</xdr:row>
      <xdr:rowOff>138019</xdr:rowOff>
    </xdr:to>
    <xdr:sp macro="" textlink="">
      <xdr:nvSpPr>
        <xdr:cNvPr id="14" name="Ellips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46642" y="6961514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62</xdr:row>
      <xdr:rowOff>60382</xdr:rowOff>
    </xdr:from>
    <xdr:to>
      <xdr:col>0</xdr:col>
      <xdr:colOff>224279</xdr:colOff>
      <xdr:row>62</xdr:row>
      <xdr:rowOff>138019</xdr:rowOff>
    </xdr:to>
    <xdr:sp macro="" textlink="">
      <xdr:nvSpPr>
        <xdr:cNvPr id="16" name="Ellips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46642" y="6961514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81</xdr:row>
      <xdr:rowOff>60382</xdr:rowOff>
    </xdr:from>
    <xdr:to>
      <xdr:col>0</xdr:col>
      <xdr:colOff>224279</xdr:colOff>
      <xdr:row>81</xdr:row>
      <xdr:rowOff>138019</xdr:rowOff>
    </xdr:to>
    <xdr:sp macro="" textlink="">
      <xdr:nvSpPr>
        <xdr:cNvPr id="17" name="Ellipse 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46642" y="6961514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39</xdr:row>
      <xdr:rowOff>60382</xdr:rowOff>
    </xdr:from>
    <xdr:to>
      <xdr:col>0</xdr:col>
      <xdr:colOff>224279</xdr:colOff>
      <xdr:row>39</xdr:row>
      <xdr:rowOff>138019</xdr:rowOff>
    </xdr:to>
    <xdr:sp macro="" textlink="">
      <xdr:nvSpPr>
        <xdr:cNvPr id="18" name="Ellipse 1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146642" y="4123424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6</xdr:colOff>
      <xdr:row>68</xdr:row>
      <xdr:rowOff>0</xdr:rowOff>
    </xdr:from>
    <xdr:to>
      <xdr:col>3</xdr:col>
      <xdr:colOff>4861659</xdr:colOff>
      <xdr:row>76</xdr:row>
      <xdr:rowOff>140739</xdr:rowOff>
    </xdr:to>
    <xdr:pic>
      <xdr:nvPicPr>
        <xdr:cNvPr id="5" name="Grafi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0942" y="11516264"/>
          <a:ext cx="7455867" cy="172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215668</xdr:colOff>
      <xdr:row>27</xdr:row>
      <xdr:rowOff>198400</xdr:rowOff>
    </xdr:from>
    <xdr:to>
      <xdr:col>3</xdr:col>
      <xdr:colOff>4854349</xdr:colOff>
      <xdr:row>35</xdr:row>
      <xdr:rowOff>159139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86604" y="5201721"/>
          <a:ext cx="7232895" cy="1548000"/>
        </a:xfrm>
        <a:prstGeom prst="rect">
          <a:avLst/>
        </a:prstGeom>
      </xdr:spPr>
    </xdr:pic>
    <xdr:clientData/>
  </xdr:twoCellAnchor>
  <xdr:twoCellAnchor>
    <xdr:from>
      <xdr:col>0</xdr:col>
      <xdr:colOff>146642</xdr:colOff>
      <xdr:row>11</xdr:row>
      <xdr:rowOff>60382</xdr:rowOff>
    </xdr:from>
    <xdr:to>
      <xdr:col>0</xdr:col>
      <xdr:colOff>224279</xdr:colOff>
      <xdr:row>11</xdr:row>
      <xdr:rowOff>138019</xdr:rowOff>
    </xdr:to>
    <xdr:sp macro="" textlink="">
      <xdr:nvSpPr>
        <xdr:cNvPr id="20" name="Ellipse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46642" y="3356032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12</xdr:row>
      <xdr:rowOff>60382</xdr:rowOff>
    </xdr:from>
    <xdr:to>
      <xdr:col>0</xdr:col>
      <xdr:colOff>224279</xdr:colOff>
      <xdr:row>12</xdr:row>
      <xdr:rowOff>138019</xdr:rowOff>
    </xdr:to>
    <xdr:sp macro="" textlink="">
      <xdr:nvSpPr>
        <xdr:cNvPr id="21" name="Ellipse 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46642" y="3356032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78</xdr:row>
      <xdr:rowOff>60382</xdr:rowOff>
    </xdr:from>
    <xdr:to>
      <xdr:col>0</xdr:col>
      <xdr:colOff>224279</xdr:colOff>
      <xdr:row>78</xdr:row>
      <xdr:rowOff>138019</xdr:rowOff>
    </xdr:to>
    <xdr:sp macro="" textlink="">
      <xdr:nvSpPr>
        <xdr:cNvPr id="22" name="Ellipse 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46642" y="13938307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15</xdr:row>
      <xdr:rowOff>60382</xdr:rowOff>
    </xdr:from>
    <xdr:to>
      <xdr:col>0</xdr:col>
      <xdr:colOff>224279</xdr:colOff>
      <xdr:row>15</xdr:row>
      <xdr:rowOff>138019</xdr:rowOff>
    </xdr:to>
    <xdr:sp macro="" textlink="">
      <xdr:nvSpPr>
        <xdr:cNvPr id="24" name="Ellipse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46642" y="4270432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146642</xdr:colOff>
      <xdr:row>59</xdr:row>
      <xdr:rowOff>60382</xdr:rowOff>
    </xdr:from>
    <xdr:to>
      <xdr:col>0</xdr:col>
      <xdr:colOff>224279</xdr:colOff>
      <xdr:row>59</xdr:row>
      <xdr:rowOff>138019</xdr:rowOff>
    </xdr:to>
    <xdr:sp macro="" textlink="">
      <xdr:nvSpPr>
        <xdr:cNvPr id="23" name="Ellips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146642" y="10375957"/>
          <a:ext cx="77637" cy="77637"/>
        </a:xfrm>
        <a:prstGeom prst="ellipse">
          <a:avLst/>
        </a:prstGeom>
        <a:solidFill>
          <a:srgbClr val="0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40483</xdr:colOff>
      <xdr:row>0</xdr:row>
      <xdr:rowOff>40480</xdr:rowOff>
    </xdr:from>
    <xdr:to>
      <xdr:col>2</xdr:col>
      <xdr:colOff>634315</xdr:colOff>
      <xdr:row>2</xdr:row>
      <xdr:rowOff>140792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3" y="40480"/>
          <a:ext cx="1146282" cy="652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40483</xdr:colOff>
      <xdr:row>0</xdr:row>
      <xdr:rowOff>40480</xdr:rowOff>
    </xdr:from>
    <xdr:to>
      <xdr:col>2</xdr:col>
      <xdr:colOff>634315</xdr:colOff>
      <xdr:row>2</xdr:row>
      <xdr:rowOff>140792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3" y="40480"/>
          <a:ext cx="1146282" cy="652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showGridLines="0" tabSelected="1" zoomScaleNormal="100" zoomScaleSheetLayoutView="90" workbookViewId="0"/>
  </sheetViews>
  <sheetFormatPr baseColWidth="10" defaultColWidth="11" defaultRowHeight="15" x14ac:dyDescent="0.2"/>
  <cols>
    <col min="1" max="1" width="5.42578125" style="43" customWidth="1"/>
    <col min="2" max="2" width="15.140625" style="43" customWidth="1"/>
    <col min="3" max="3" width="21.7109375" style="43" customWidth="1"/>
    <col min="4" max="4" width="89.7109375" style="43" customWidth="1"/>
    <col min="5" max="5" width="12.7109375" style="43" bestFit="1" customWidth="1"/>
    <col min="6" max="16384" width="11" style="43"/>
  </cols>
  <sheetData>
    <row r="1" spans="1:4" ht="23.25" x14ac:dyDescent="0.35">
      <c r="A1" s="26"/>
      <c r="D1" s="44" t="s">
        <v>60</v>
      </c>
    </row>
    <row r="2" spans="1:4" ht="20.25" x14ac:dyDescent="0.3">
      <c r="D2" s="45" t="s">
        <v>61</v>
      </c>
    </row>
    <row r="5" spans="1:4" ht="18" x14ac:dyDescent="0.25">
      <c r="A5" s="277" t="s">
        <v>92</v>
      </c>
      <c r="B5" s="277"/>
      <c r="C5" s="277"/>
      <c r="D5" s="277"/>
    </row>
    <row r="7" spans="1:4" x14ac:dyDescent="0.2">
      <c r="A7" s="43" t="s">
        <v>153</v>
      </c>
    </row>
    <row r="8" spans="1:4" x14ac:dyDescent="0.2">
      <c r="A8" s="43" t="s">
        <v>154</v>
      </c>
    </row>
    <row r="9" spans="1:4" x14ac:dyDescent="0.2">
      <c r="A9" s="43" t="s">
        <v>191</v>
      </c>
    </row>
    <row r="11" spans="1:4" x14ac:dyDescent="0.2">
      <c r="A11" s="43" t="s">
        <v>176</v>
      </c>
    </row>
    <row r="12" spans="1:4" x14ac:dyDescent="0.2">
      <c r="B12" s="43" t="s">
        <v>177</v>
      </c>
      <c r="C12" s="166" t="s">
        <v>178</v>
      </c>
      <c r="D12" s="43" t="s">
        <v>179</v>
      </c>
    </row>
    <row r="13" spans="1:4" x14ac:dyDescent="0.2">
      <c r="B13" s="43" t="s">
        <v>177</v>
      </c>
      <c r="C13" s="166" t="s">
        <v>180</v>
      </c>
      <c r="D13" s="43" t="s">
        <v>181</v>
      </c>
    </row>
    <row r="15" spans="1:4" ht="18" x14ac:dyDescent="0.25">
      <c r="A15" s="59" t="s">
        <v>195</v>
      </c>
    </row>
    <row r="16" spans="1:4" x14ac:dyDescent="0.2">
      <c r="B16" s="43" t="s">
        <v>197</v>
      </c>
    </row>
    <row r="18" spans="1:3" ht="18" x14ac:dyDescent="0.25">
      <c r="A18" s="59" t="s">
        <v>56</v>
      </c>
    </row>
    <row r="19" spans="1:3" ht="9" customHeight="1" x14ac:dyDescent="0.2"/>
    <row r="20" spans="1:3" x14ac:dyDescent="0.2">
      <c r="B20" s="43" t="s">
        <v>196</v>
      </c>
    </row>
    <row r="21" spans="1:3" x14ac:dyDescent="0.2">
      <c r="B21" s="43" t="s">
        <v>90</v>
      </c>
    </row>
    <row r="22" spans="1:3" x14ac:dyDescent="0.2">
      <c r="B22" s="46" t="s">
        <v>76</v>
      </c>
      <c r="C22" s="46"/>
    </row>
    <row r="23" spans="1:3" x14ac:dyDescent="0.2">
      <c r="B23" s="47"/>
      <c r="C23" s="47"/>
    </row>
    <row r="24" spans="1:3" ht="15.75" x14ac:dyDescent="0.25">
      <c r="B24" s="48" t="s">
        <v>77</v>
      </c>
      <c r="C24" s="48"/>
    </row>
    <row r="25" spans="1:3" x14ac:dyDescent="0.2">
      <c r="B25" s="46" t="s">
        <v>173</v>
      </c>
      <c r="C25" s="46"/>
    </row>
    <row r="26" spans="1:3" x14ac:dyDescent="0.2">
      <c r="B26" s="46" t="s">
        <v>174</v>
      </c>
      <c r="C26" s="46"/>
    </row>
    <row r="27" spans="1:3" x14ac:dyDescent="0.2">
      <c r="B27" s="46" t="s">
        <v>175</v>
      </c>
      <c r="C27" s="46"/>
    </row>
    <row r="28" spans="1:3" x14ac:dyDescent="0.2">
      <c r="B28" s="47"/>
      <c r="C28" s="47"/>
    </row>
    <row r="29" spans="1:3" x14ac:dyDescent="0.2">
      <c r="B29" s="47"/>
      <c r="C29" s="47"/>
    </row>
    <row r="30" spans="1:3" x14ac:dyDescent="0.2">
      <c r="B30" s="47"/>
      <c r="C30" s="47"/>
    </row>
    <row r="31" spans="1:3" x14ac:dyDescent="0.2">
      <c r="B31" s="47"/>
      <c r="C31" s="47"/>
    </row>
    <row r="32" spans="1:3" x14ac:dyDescent="0.2">
      <c r="B32" s="47"/>
      <c r="C32" s="47"/>
    </row>
    <row r="33" spans="1:3" x14ac:dyDescent="0.2">
      <c r="B33" s="47"/>
      <c r="C33" s="47"/>
    </row>
    <row r="34" spans="1:3" x14ac:dyDescent="0.2">
      <c r="B34" s="47"/>
      <c r="C34" s="47"/>
    </row>
    <row r="35" spans="1:3" x14ac:dyDescent="0.2">
      <c r="B35" s="47"/>
      <c r="C35" s="47"/>
    </row>
    <row r="36" spans="1:3" x14ac:dyDescent="0.2">
      <c r="B36" s="47"/>
      <c r="C36" s="47"/>
    </row>
    <row r="37" spans="1:3" ht="6.75" customHeight="1" x14ac:dyDescent="0.2"/>
    <row r="38" spans="1:3" x14ac:dyDescent="0.2">
      <c r="B38" s="49" t="s">
        <v>69</v>
      </c>
      <c r="C38" s="49"/>
    </row>
    <row r="39" spans="1:3" ht="6.75" customHeight="1" x14ac:dyDescent="0.2"/>
    <row r="40" spans="1:3" x14ac:dyDescent="0.2">
      <c r="B40" s="43" t="s">
        <v>113</v>
      </c>
    </row>
    <row r="41" spans="1:3" ht="6.75" customHeight="1" x14ac:dyDescent="0.2"/>
    <row r="42" spans="1:3" x14ac:dyDescent="0.2">
      <c r="B42" s="43" t="s">
        <v>57</v>
      </c>
    </row>
    <row r="44" spans="1:3" ht="18" x14ac:dyDescent="0.25">
      <c r="A44" s="59" t="s">
        <v>58</v>
      </c>
    </row>
    <row r="45" spans="1:3" ht="9" customHeight="1" x14ac:dyDescent="0.2"/>
    <row r="46" spans="1:3" x14ac:dyDescent="0.2">
      <c r="B46" s="49" t="s">
        <v>239</v>
      </c>
    </row>
    <row r="48" spans="1:3" ht="18" x14ac:dyDescent="0.25">
      <c r="A48" s="59" t="s">
        <v>59</v>
      </c>
    </row>
    <row r="49" spans="2:3" ht="9" customHeight="1" x14ac:dyDescent="0.2"/>
    <row r="50" spans="2:3" x14ac:dyDescent="0.2">
      <c r="B50" s="49" t="s">
        <v>240</v>
      </c>
      <c r="C50" s="49"/>
    </row>
    <row r="51" spans="2:3" x14ac:dyDescent="0.2">
      <c r="B51" s="43" t="s">
        <v>233</v>
      </c>
    </row>
    <row r="52" spans="2:3" x14ac:dyDescent="0.2">
      <c r="B52" s="49" t="s">
        <v>241</v>
      </c>
    </row>
    <row r="53" spans="2:3" ht="9" customHeight="1" x14ac:dyDescent="0.2"/>
    <row r="54" spans="2:3" x14ac:dyDescent="0.2">
      <c r="B54" s="43" t="s">
        <v>156</v>
      </c>
    </row>
    <row r="55" spans="2:3" x14ac:dyDescent="0.2">
      <c r="B55" s="43" t="s">
        <v>155</v>
      </c>
    </row>
    <row r="56" spans="2:3" ht="6.75" customHeight="1" x14ac:dyDescent="0.2"/>
    <row r="57" spans="2:3" x14ac:dyDescent="0.2">
      <c r="B57" s="49" t="s">
        <v>242</v>
      </c>
    </row>
    <row r="58" spans="2:3" x14ac:dyDescent="0.2">
      <c r="B58" s="43" t="s">
        <v>88</v>
      </c>
    </row>
    <row r="59" spans="2:3" ht="6.75" customHeight="1" x14ac:dyDescent="0.2"/>
    <row r="60" spans="2:3" x14ac:dyDescent="0.2">
      <c r="B60" s="49" t="s">
        <v>234</v>
      </c>
    </row>
    <row r="61" spans="2:3" x14ac:dyDescent="0.2">
      <c r="B61" s="49" t="s">
        <v>211</v>
      </c>
    </row>
    <row r="62" spans="2:3" ht="6.75" customHeight="1" x14ac:dyDescent="0.2"/>
    <row r="63" spans="2:3" x14ac:dyDescent="0.2">
      <c r="B63" s="43" t="s">
        <v>68</v>
      </c>
    </row>
    <row r="64" spans="2:3" ht="6.75" customHeight="1" x14ac:dyDescent="0.2"/>
    <row r="65" spans="2:5" ht="15.75" x14ac:dyDescent="0.25">
      <c r="B65" s="50" t="s">
        <v>78</v>
      </c>
      <c r="C65" s="50"/>
    </row>
    <row r="66" spans="2:5" x14ac:dyDescent="0.2">
      <c r="B66" s="51" t="s">
        <v>157</v>
      </c>
      <c r="C66" s="51"/>
    </row>
    <row r="67" spans="2:5" x14ac:dyDescent="0.2">
      <c r="B67" s="51" t="s">
        <v>158</v>
      </c>
      <c r="C67" s="51"/>
    </row>
    <row r="68" spans="2:5" x14ac:dyDescent="0.2">
      <c r="B68" s="52"/>
      <c r="C68" s="52"/>
    </row>
    <row r="70" spans="2:5" x14ac:dyDescent="0.2">
      <c r="E70" s="53"/>
    </row>
    <row r="78" spans="2:5" ht="6.75" customHeight="1" x14ac:dyDescent="0.2"/>
    <row r="79" spans="2:5" x14ac:dyDescent="0.2">
      <c r="B79" s="58" t="s">
        <v>160</v>
      </c>
      <c r="C79" s="58"/>
    </row>
    <row r="80" spans="2:5" x14ac:dyDescent="0.2">
      <c r="B80" s="58" t="s">
        <v>159</v>
      </c>
      <c r="C80" s="58"/>
    </row>
    <row r="81" spans="1:5" ht="6.75" customHeight="1" x14ac:dyDescent="0.2"/>
    <row r="82" spans="1:5" x14ac:dyDescent="0.2">
      <c r="B82" s="49" t="s">
        <v>222</v>
      </c>
    </row>
    <row r="83" spans="1:5" x14ac:dyDescent="0.2">
      <c r="B83" s="49" t="s">
        <v>223</v>
      </c>
    </row>
    <row r="85" spans="1:5" ht="15.75" x14ac:dyDescent="0.2">
      <c r="D85" s="54"/>
    </row>
    <row r="86" spans="1:5" x14ac:dyDescent="0.2">
      <c r="B86" s="55"/>
      <c r="C86" s="55"/>
      <c r="D86" s="288" t="s">
        <v>243</v>
      </c>
    </row>
    <row r="87" spans="1:5" x14ac:dyDescent="0.2">
      <c r="D87" s="56"/>
    </row>
    <row r="88" spans="1:5" x14ac:dyDescent="0.2">
      <c r="A88" s="26"/>
    </row>
    <row r="90" spans="1:5" x14ac:dyDescent="0.2">
      <c r="B90" s="268" t="s">
        <v>235</v>
      </c>
      <c r="C90" s="268" t="s">
        <v>236</v>
      </c>
      <c r="D90" s="273"/>
      <c r="E90" s="289">
        <v>43489</v>
      </c>
    </row>
    <row r="91" spans="1:5" x14ac:dyDescent="0.2">
      <c r="B91" s="122" t="s">
        <v>208</v>
      </c>
      <c r="C91" s="268" t="s">
        <v>219</v>
      </c>
      <c r="D91" s="122"/>
      <c r="E91" s="123">
        <v>43112</v>
      </c>
    </row>
    <row r="92" spans="1:5" x14ac:dyDescent="0.2">
      <c r="B92" s="122" t="s">
        <v>201</v>
      </c>
      <c r="C92" s="122" t="s">
        <v>202</v>
      </c>
      <c r="D92" s="122"/>
      <c r="E92" s="123">
        <v>42762</v>
      </c>
    </row>
    <row r="93" spans="1:5" x14ac:dyDescent="0.2">
      <c r="B93" s="221" t="s">
        <v>189</v>
      </c>
      <c r="C93" s="279" t="s">
        <v>190</v>
      </c>
      <c r="D93" s="279"/>
      <c r="E93" s="222">
        <v>42711</v>
      </c>
    </row>
    <row r="94" spans="1:5" x14ac:dyDescent="0.2">
      <c r="B94" s="160" t="s">
        <v>168</v>
      </c>
      <c r="C94" s="278" t="s">
        <v>169</v>
      </c>
      <c r="D94" s="278"/>
      <c r="E94" s="161">
        <v>42496</v>
      </c>
    </row>
    <row r="95" spans="1:5" x14ac:dyDescent="0.2">
      <c r="B95" s="122" t="s">
        <v>147</v>
      </c>
      <c r="C95" s="276" t="s">
        <v>149</v>
      </c>
      <c r="D95" s="276"/>
      <c r="E95" s="123">
        <v>42405</v>
      </c>
    </row>
    <row r="96" spans="1:5" x14ac:dyDescent="0.2">
      <c r="B96" s="122" t="s">
        <v>124</v>
      </c>
      <c r="C96" s="276" t="s">
        <v>148</v>
      </c>
      <c r="D96" s="276"/>
      <c r="E96" s="123">
        <v>42212</v>
      </c>
    </row>
    <row r="97" spans="2:5" x14ac:dyDescent="0.2">
      <c r="B97" s="122" t="s">
        <v>96</v>
      </c>
      <c r="C97" s="276" t="s">
        <v>119</v>
      </c>
      <c r="D97" s="276"/>
      <c r="E97" s="123">
        <v>42107</v>
      </c>
    </row>
    <row r="98" spans="2:5" x14ac:dyDescent="0.2">
      <c r="B98" s="122" t="s">
        <v>97</v>
      </c>
      <c r="C98" s="276"/>
      <c r="D98" s="276"/>
      <c r="E98" s="123">
        <v>42080</v>
      </c>
    </row>
    <row r="99" spans="2:5" x14ac:dyDescent="0.2">
      <c r="B99" s="122" t="s">
        <v>98</v>
      </c>
      <c r="C99" s="276"/>
      <c r="D99" s="276"/>
      <c r="E99" s="123">
        <v>42072</v>
      </c>
    </row>
    <row r="100" spans="2:5" x14ac:dyDescent="0.2">
      <c r="B100" s="122" t="s">
        <v>120</v>
      </c>
      <c r="C100" s="276"/>
      <c r="D100" s="276"/>
      <c r="E100" s="123">
        <v>42066</v>
      </c>
    </row>
    <row r="101" spans="2:5" x14ac:dyDescent="0.2">
      <c r="B101" s="122" t="s">
        <v>99</v>
      </c>
      <c r="C101" s="276"/>
      <c r="D101" s="276"/>
      <c r="E101" s="123">
        <v>42037</v>
      </c>
    </row>
    <row r="102" spans="2:5" x14ac:dyDescent="0.2">
      <c r="B102" s="122" t="s">
        <v>100</v>
      </c>
      <c r="C102" s="276" t="s">
        <v>121</v>
      </c>
      <c r="D102" s="276"/>
      <c r="E102" s="123">
        <v>42026</v>
      </c>
    </row>
  </sheetData>
  <sheetProtection password="CC18" sheet="1" objects="1" scenarios="1"/>
  <mergeCells count="11">
    <mergeCell ref="A5:D5"/>
    <mergeCell ref="C94:D94"/>
    <mergeCell ref="C95:D95"/>
    <mergeCell ref="C96:D96"/>
    <mergeCell ref="C97:D97"/>
    <mergeCell ref="C93:D93"/>
    <mergeCell ref="C98:D98"/>
    <mergeCell ref="C99:D99"/>
    <mergeCell ref="C100:D100"/>
    <mergeCell ref="C101:D101"/>
    <mergeCell ref="C102:D102"/>
  </mergeCells>
  <hyperlinks>
    <hyperlink ref="C12" location="'Auswahl Kultur'!A1" display="&lt;Auswahl Kultur&gt; "/>
    <hyperlink ref="C13" location="'Auswahl Nutzcode'!A1" display="&lt;Auswahl Nutzcode&gt; "/>
  </hyperlinks>
  <printOptions horizontalCentered="1"/>
  <pageMargins left="0.59055118110236227" right="0.59055118110236227" top="0.59055118110236227" bottom="0.59055118110236227" header="0.31496062992125984" footer="0.39370078740157483"/>
  <pageSetup paperSize="9" scale="64" orientation="portrait" r:id="rId1"/>
  <headerFooter>
    <oddFooter>&amp;R&amp;D</oddFooter>
  </headerFooter>
  <rowBreaks count="1" manualBreakCount="1">
    <brk id="47" max="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6"/>
  <sheetViews>
    <sheetView showGridLines="0" zoomScale="90" zoomScaleNormal="90" workbookViewId="0">
      <pane ySplit="6" topLeftCell="A7" activePane="bottomLeft" state="frozen"/>
      <selection pane="bottomLeft"/>
    </sheetView>
  </sheetViews>
  <sheetFormatPr baseColWidth="10" defaultColWidth="11.42578125" defaultRowHeight="15.75" x14ac:dyDescent="0.25"/>
  <cols>
    <col min="1" max="1" width="1.7109375" style="4" customWidth="1"/>
    <col min="2" max="2" width="8.28515625" style="3" customWidth="1"/>
    <col min="3" max="3" width="57.7109375" style="1" customWidth="1"/>
    <col min="4" max="4" width="13.28515625" style="1" customWidth="1"/>
    <col min="5" max="5" width="13.28515625" style="2" customWidth="1"/>
    <col min="6" max="6" width="13.28515625" style="3" customWidth="1"/>
    <col min="7" max="8" width="13.28515625" style="1" customWidth="1"/>
    <col min="9" max="9" width="14.85546875" style="1" customWidth="1"/>
    <col min="10" max="10" width="14.85546875" style="1" hidden="1" customWidth="1"/>
    <col min="11" max="27" width="11.42578125" style="1" hidden="1" customWidth="1"/>
    <col min="28" max="28" width="6.5703125" style="1" hidden="1" customWidth="1"/>
    <col min="29" max="31" width="11.42578125" style="1"/>
    <col min="32" max="32" width="36.28515625" style="1" customWidth="1"/>
    <col min="33" max="16384" width="11.42578125" style="1"/>
  </cols>
  <sheetData>
    <row r="1" spans="1:28" ht="23.25" x14ac:dyDescent="0.25">
      <c r="A1" s="16"/>
      <c r="C1" s="80" t="s">
        <v>192</v>
      </c>
      <c r="D1" s="9"/>
    </row>
    <row r="2" spans="1:28" ht="20.25" x14ac:dyDescent="0.25">
      <c r="C2" s="81" t="s">
        <v>50</v>
      </c>
      <c r="D2" s="10"/>
    </row>
    <row r="3" spans="1:28" ht="16.5" thickBot="1" x14ac:dyDescent="0.3">
      <c r="C3" s="217" t="str">
        <f>IF(T22&gt;1,"Einzelkultur mehrfach ausgewählt! Bitte gleiche Nutzcodes zusammenführen.","")</f>
        <v/>
      </c>
      <c r="I3" s="121" t="str">
        <f>IF(V22&gt;0,"NC 065, 590, 591, 915 zur Bildung einer Kulturgruppe nicht zulässig","")</f>
        <v/>
      </c>
    </row>
    <row r="4" spans="1:28" ht="20.25" x14ac:dyDescent="0.25">
      <c r="B4" s="75" t="s">
        <v>75</v>
      </c>
      <c r="C4" s="28"/>
      <c r="D4" s="115" t="s">
        <v>63</v>
      </c>
      <c r="E4" s="115" t="s">
        <v>2</v>
      </c>
      <c r="F4" s="115" t="s">
        <v>204</v>
      </c>
      <c r="G4" s="115" t="s">
        <v>65</v>
      </c>
      <c r="H4" s="115" t="s">
        <v>66</v>
      </c>
      <c r="I4" s="116" t="s">
        <v>48</v>
      </c>
      <c r="J4" s="163" t="s">
        <v>80</v>
      </c>
      <c r="K4" s="18" t="s">
        <v>42</v>
      </c>
      <c r="L4" s="18" t="s">
        <v>87</v>
      </c>
      <c r="M4" s="18" t="s">
        <v>43</v>
      </c>
      <c r="N4" s="133"/>
      <c r="O4" s="31" t="s">
        <v>82</v>
      </c>
      <c r="P4" s="12"/>
      <c r="Q4" s="18"/>
      <c r="R4" s="18" t="s">
        <v>83</v>
      </c>
      <c r="S4" s="18"/>
      <c r="T4" s="31" t="s">
        <v>94</v>
      </c>
      <c r="U4" s="280" t="s">
        <v>199</v>
      </c>
      <c r="V4" s="281"/>
    </row>
    <row r="5" spans="1:28" ht="38.25" x14ac:dyDescent="0.25">
      <c r="B5" s="117" t="s">
        <v>74</v>
      </c>
      <c r="C5" s="125" t="s">
        <v>0</v>
      </c>
      <c r="D5" s="257" t="s">
        <v>64</v>
      </c>
      <c r="E5" s="259"/>
      <c r="F5" s="174" t="s">
        <v>203</v>
      </c>
      <c r="G5" s="267" t="s">
        <v>220</v>
      </c>
      <c r="H5" s="257" t="s">
        <v>46</v>
      </c>
      <c r="I5" s="258" t="s">
        <v>151</v>
      </c>
      <c r="J5" s="36" t="s">
        <v>71</v>
      </c>
      <c r="K5" s="30"/>
      <c r="L5" s="30"/>
      <c r="M5" s="30"/>
      <c r="N5" s="260" t="s">
        <v>170</v>
      </c>
      <c r="O5" s="34" t="s">
        <v>81</v>
      </c>
      <c r="P5" s="32"/>
      <c r="Q5" s="30"/>
      <c r="R5" s="270" t="s">
        <v>229</v>
      </c>
      <c r="S5" s="30"/>
      <c r="T5" s="120" t="s">
        <v>95</v>
      </c>
      <c r="U5" s="149"/>
      <c r="V5" s="36"/>
      <c r="W5" s="141" t="s">
        <v>161</v>
      </c>
      <c r="X5" s="141" t="s">
        <v>162</v>
      </c>
      <c r="Y5" s="141" t="s">
        <v>163</v>
      </c>
      <c r="Z5" s="141" t="s">
        <v>164</v>
      </c>
      <c r="AA5" s="163" t="s">
        <v>165</v>
      </c>
      <c r="AB5" s="23"/>
    </row>
    <row r="6" spans="1:28" ht="15" x14ac:dyDescent="0.2">
      <c r="B6" s="250"/>
      <c r="C6" s="251"/>
      <c r="D6" s="252"/>
      <c r="E6" s="253"/>
      <c r="F6" s="254"/>
      <c r="G6" s="255" t="s">
        <v>44</v>
      </c>
      <c r="H6" s="252" t="s">
        <v>72</v>
      </c>
      <c r="I6" s="256" t="s">
        <v>221</v>
      </c>
      <c r="J6" s="242"/>
      <c r="K6" s="20"/>
      <c r="L6" s="20"/>
      <c r="M6" s="20"/>
      <c r="N6" s="261"/>
      <c r="O6" s="243"/>
      <c r="P6" s="220"/>
      <c r="Q6" s="244"/>
      <c r="R6" s="245"/>
      <c r="S6" s="20"/>
      <c r="T6" s="246"/>
      <c r="U6" s="247"/>
      <c r="V6" s="248"/>
      <c r="W6" s="248"/>
      <c r="X6" s="248"/>
      <c r="Y6" s="248"/>
      <c r="Z6" s="248"/>
      <c r="AA6" s="242"/>
      <c r="AB6" s="23"/>
    </row>
    <row r="7" spans="1:28" ht="15.75" customHeight="1" x14ac:dyDescent="0.25">
      <c r="A7" s="11">
        <f t="shared" ref="A7:A21" si="0">IF(ISERROR(VLOOKUP(C7,Kultur,2,FALSE))=TRUE,1,(VLOOKUP(C7,Kultur,2,FALSE)))</f>
        <v>1</v>
      </c>
      <c r="B7" s="82" t="str">
        <f t="shared" ref="B7:B21" si="1">IF(C7="","",VLOOKUP(C7,Kultur,5,FALSE))</f>
        <v/>
      </c>
      <c r="C7" s="118"/>
      <c r="D7" s="83"/>
      <c r="E7" s="84" t="str">
        <f t="shared" ref="E7:E21" si="2">IF(A7=1,"",VLOOKUP(C7,Kultur,3,FALSE))</f>
        <v/>
      </c>
      <c r="F7" s="84" t="str">
        <f t="shared" ref="F7:F21" si="3">IF(A7=1,"",VLOOKUP(C7,Kultur,4,FALSE))</f>
        <v/>
      </c>
      <c r="G7" s="85"/>
      <c r="H7" s="86">
        <f t="shared" ref="H7:H22" si="4">IF(ISERROR(G7/$G$22%)=TRUE,0,G7/$G$22%)</f>
        <v>0</v>
      </c>
      <c r="I7" s="249" t="str">
        <f t="shared" ref="I7:I21" si="5">IF(G7=0,"",IF(R7=1,"----",IF(O7=2,"nein",IF(OR(O7=1,P7=0),"ja","nein"))))</f>
        <v/>
      </c>
      <c r="J7" s="29">
        <f t="shared" ref="J7:J21" si="6">VLOOKUP(A7,$B$39:$H$136,7,FALSE)</f>
        <v>0</v>
      </c>
      <c r="K7" s="20">
        <f t="shared" ref="K7:K21" si="7">IF(G7="",0,IF(R7=1,0,IF(AND(H7&gt;=10,H7&lt;=J7),1,0)))</f>
        <v>0</v>
      </c>
      <c r="L7" s="20">
        <f t="shared" ref="L7:L21" si="8">IF(G7="",0,IF(H7&gt;J7,1,0))</f>
        <v>0</v>
      </c>
      <c r="M7" s="33">
        <f>IF(G7="",0,IF(H7&lt;10,1,0))</f>
        <v>0</v>
      </c>
      <c r="N7" s="262">
        <f t="shared" ref="N7:N8" si="9">IF(AND(D7&gt;0,M7=1),1,0)</f>
        <v>0</v>
      </c>
      <c r="O7" s="24">
        <f t="shared" ref="O7:O21" si="10">IF(D7="",0,VLOOKUP(D7,$Q$25:$S$29,3,FALSE))</f>
        <v>0</v>
      </c>
      <c r="P7" s="21">
        <f t="shared" ref="P7:P22" si="11">SUM(L7,M7)</f>
        <v>0</v>
      </c>
      <c r="Q7" s="131" t="str">
        <f t="shared" ref="Q7:Q22" si="12">IF(R7=1,"",IF(M7=1,C7&amp;", ",""))</f>
        <v/>
      </c>
      <c r="R7" s="132" t="str">
        <f>IF(AB7="A",1,"")</f>
        <v/>
      </c>
      <c r="S7" s="133">
        <f t="shared" ref="S7:S21" si="13">IF(R7=1,0,IF(M7=1,H7,0))</f>
        <v>0</v>
      </c>
      <c r="T7" s="18">
        <f t="shared" ref="T7:T21" si="14">IF(B7="",0,COUNTIF($B$7:$B$21,B7))</f>
        <v>0</v>
      </c>
      <c r="U7" s="24">
        <f>IF(D7="",0,VLOOKUP(D7,$Q$25:T$29,4,FALSE))</f>
        <v>0</v>
      </c>
      <c r="V7" s="25">
        <f>IF(AND(U7&gt;0,R7=1),1,0)</f>
        <v>0</v>
      </c>
      <c r="W7" s="137">
        <f>IF(OR(D7=0,R7=1),0,IF(AND(D7=1,N7=1),H7,0))</f>
        <v>0</v>
      </c>
      <c r="X7" s="137">
        <f t="shared" ref="X7:X21" si="15">IF(OR(D7=0,R7=1),0,IF(D7=2,H7,0))</f>
        <v>0</v>
      </c>
      <c r="Y7" s="137">
        <f t="shared" ref="Y7:Y21" si="16">IF(OR(D7=0,R7=1),0,IF(D7=3,H7,0))</f>
        <v>0</v>
      </c>
      <c r="Z7" s="137">
        <f t="shared" ref="Z7:Z21" si="17">IF(OR(D7=0,R7=1),0,IF(D7=4,H7,0))</f>
        <v>0</v>
      </c>
      <c r="AA7" s="142">
        <f t="shared" ref="AA7:AA21" si="18">IF(OR(D7=0,R7=1),0,IF(D7=5,H7,0))</f>
        <v>0</v>
      </c>
      <c r="AB7" s="3">
        <f t="shared" ref="AB7:AB8" si="19">IF(ISERROR(VLOOKUP(B7,$G$130:$I$135,3,FALSE)=TRUE),0,VLOOKUP(B7,$G$130:$I$135,3,FALSE))</f>
        <v>0</v>
      </c>
    </row>
    <row r="8" spans="1:28" ht="15.75" customHeight="1" x14ac:dyDescent="0.25">
      <c r="A8" s="11">
        <f t="shared" si="0"/>
        <v>1</v>
      </c>
      <c r="B8" s="88" t="str">
        <f t="shared" si="1"/>
        <v/>
      </c>
      <c r="C8" s="119"/>
      <c r="D8" s="89"/>
      <c r="E8" s="90" t="str">
        <f t="shared" si="2"/>
        <v/>
      </c>
      <c r="F8" s="90" t="str">
        <f t="shared" si="3"/>
        <v/>
      </c>
      <c r="G8" s="91"/>
      <c r="H8" s="86">
        <f t="shared" si="4"/>
        <v>0</v>
      </c>
      <c r="I8" s="87" t="str">
        <f t="shared" si="5"/>
        <v/>
      </c>
      <c r="J8" s="29">
        <f t="shared" si="6"/>
        <v>0</v>
      </c>
      <c r="K8" s="20">
        <f t="shared" si="7"/>
        <v>0</v>
      </c>
      <c r="L8" s="20">
        <f t="shared" si="8"/>
        <v>0</v>
      </c>
      <c r="M8" s="33">
        <f t="shared" ref="M8:M21" si="20">IF(G8="",0,IF(H8&lt;10,1,0))</f>
        <v>0</v>
      </c>
      <c r="N8" s="262">
        <f t="shared" si="9"/>
        <v>0</v>
      </c>
      <c r="O8" s="24">
        <f t="shared" si="10"/>
        <v>0</v>
      </c>
      <c r="P8" s="21">
        <f t="shared" si="11"/>
        <v>0</v>
      </c>
      <c r="Q8" s="134" t="str">
        <f t="shared" si="12"/>
        <v/>
      </c>
      <c r="R8" s="132" t="str">
        <f t="shared" ref="R8:R21" si="21">IF(AB8="A",1,"")</f>
        <v/>
      </c>
      <c r="S8" s="132">
        <f t="shared" si="13"/>
        <v>0</v>
      </c>
      <c r="T8" s="20">
        <f t="shared" si="14"/>
        <v>0</v>
      </c>
      <c r="U8" s="24">
        <f>IF(D8="",0,VLOOKUP(D8,$Q$25:T$29,4,FALSE))</f>
        <v>0</v>
      </c>
      <c r="V8" s="25">
        <f t="shared" ref="V8:V21" si="22">IF(AND(U8&gt;0,R8=1),1,0)</f>
        <v>0</v>
      </c>
      <c r="W8" s="137">
        <f t="shared" ref="W8:W10" si="23">IF(OR(D8=0,R8=1),0,IF(AND(D8=1,N8=1),H8,0))</f>
        <v>0</v>
      </c>
      <c r="X8" s="137">
        <f t="shared" si="15"/>
        <v>0</v>
      </c>
      <c r="Y8" s="137">
        <f t="shared" si="16"/>
        <v>0</v>
      </c>
      <c r="Z8" s="137">
        <f t="shared" si="17"/>
        <v>0</v>
      </c>
      <c r="AA8" s="142">
        <f t="shared" si="18"/>
        <v>0</v>
      </c>
      <c r="AB8" s="3">
        <f t="shared" si="19"/>
        <v>0</v>
      </c>
    </row>
    <row r="9" spans="1:28" ht="15.75" customHeight="1" x14ac:dyDescent="0.25">
      <c r="A9" s="11">
        <f t="shared" si="0"/>
        <v>1</v>
      </c>
      <c r="B9" s="88" t="str">
        <f t="shared" si="1"/>
        <v/>
      </c>
      <c r="C9" s="119"/>
      <c r="D9" s="89"/>
      <c r="E9" s="90" t="str">
        <f t="shared" si="2"/>
        <v/>
      </c>
      <c r="F9" s="90" t="str">
        <f t="shared" si="3"/>
        <v/>
      </c>
      <c r="G9" s="91"/>
      <c r="H9" s="86">
        <f t="shared" si="4"/>
        <v>0</v>
      </c>
      <c r="I9" s="136" t="str">
        <f t="shared" si="5"/>
        <v/>
      </c>
      <c r="J9" s="29">
        <f t="shared" si="6"/>
        <v>0</v>
      </c>
      <c r="K9" s="20">
        <f t="shared" si="7"/>
        <v>0</v>
      </c>
      <c r="L9" s="20">
        <f t="shared" si="8"/>
        <v>0</v>
      </c>
      <c r="M9" s="33">
        <f t="shared" si="20"/>
        <v>0</v>
      </c>
      <c r="N9" s="262">
        <f>IF(AND(D9&gt;0,M9=1),1,0)</f>
        <v>0</v>
      </c>
      <c r="O9" s="24">
        <f t="shared" si="10"/>
        <v>0</v>
      </c>
      <c r="P9" s="21">
        <f t="shared" si="11"/>
        <v>0</v>
      </c>
      <c r="Q9" s="134" t="str">
        <f t="shared" si="12"/>
        <v/>
      </c>
      <c r="R9" s="132" t="str">
        <f t="shared" si="21"/>
        <v/>
      </c>
      <c r="S9" s="132">
        <f t="shared" si="13"/>
        <v>0</v>
      </c>
      <c r="T9" s="20">
        <f t="shared" si="14"/>
        <v>0</v>
      </c>
      <c r="U9" s="24">
        <f>IF(D9="",0,VLOOKUP(D9,$Q$25:T$29,4,FALSE))</f>
        <v>0</v>
      </c>
      <c r="V9" s="25">
        <f t="shared" si="22"/>
        <v>0</v>
      </c>
      <c r="W9" s="137">
        <f t="shared" si="23"/>
        <v>0</v>
      </c>
      <c r="X9" s="137">
        <f t="shared" si="15"/>
        <v>0</v>
      </c>
      <c r="Y9" s="137">
        <f t="shared" si="16"/>
        <v>0</v>
      </c>
      <c r="Z9" s="137">
        <f t="shared" si="17"/>
        <v>0</v>
      </c>
      <c r="AA9" s="142">
        <f t="shared" si="18"/>
        <v>0</v>
      </c>
      <c r="AB9" s="3">
        <f>IF(ISERROR(VLOOKUP(B9,$G$130:$I$135,3,FALSE)=TRUE),0,VLOOKUP(B9,$G$130:$I$135,3,FALSE))</f>
        <v>0</v>
      </c>
    </row>
    <row r="10" spans="1:28" ht="15.75" customHeight="1" x14ac:dyDescent="0.25">
      <c r="A10" s="11">
        <f t="shared" si="0"/>
        <v>1</v>
      </c>
      <c r="B10" s="88" t="str">
        <f t="shared" si="1"/>
        <v/>
      </c>
      <c r="C10" s="119"/>
      <c r="D10" s="89"/>
      <c r="E10" s="90" t="str">
        <f t="shared" si="2"/>
        <v/>
      </c>
      <c r="F10" s="90" t="str">
        <f t="shared" si="3"/>
        <v/>
      </c>
      <c r="G10" s="91"/>
      <c r="H10" s="86">
        <f t="shared" si="4"/>
        <v>0</v>
      </c>
      <c r="I10" s="87" t="str">
        <f t="shared" si="5"/>
        <v/>
      </c>
      <c r="J10" s="29">
        <f t="shared" si="6"/>
        <v>0</v>
      </c>
      <c r="K10" s="20">
        <f t="shared" si="7"/>
        <v>0</v>
      </c>
      <c r="L10" s="20">
        <f t="shared" si="8"/>
        <v>0</v>
      </c>
      <c r="M10" s="33">
        <f t="shared" si="20"/>
        <v>0</v>
      </c>
      <c r="N10" s="262">
        <f t="shared" ref="N10:N21" si="24">IF(AND(D10&gt;0,M10=1),1,0)</f>
        <v>0</v>
      </c>
      <c r="O10" s="24">
        <f t="shared" si="10"/>
        <v>0</v>
      </c>
      <c r="P10" s="21">
        <f t="shared" si="11"/>
        <v>0</v>
      </c>
      <c r="Q10" s="134" t="str">
        <f t="shared" si="12"/>
        <v/>
      </c>
      <c r="R10" s="132" t="str">
        <f t="shared" si="21"/>
        <v/>
      </c>
      <c r="S10" s="132">
        <f t="shared" si="13"/>
        <v>0</v>
      </c>
      <c r="T10" s="20">
        <f t="shared" si="14"/>
        <v>0</v>
      </c>
      <c r="U10" s="24">
        <f>IF(D10="",0,VLOOKUP(D10,$Q$25:T$29,4,FALSE))</f>
        <v>0</v>
      </c>
      <c r="V10" s="25">
        <f t="shared" si="22"/>
        <v>0</v>
      </c>
      <c r="W10" s="137">
        <f t="shared" si="23"/>
        <v>0</v>
      </c>
      <c r="X10" s="137">
        <f t="shared" si="15"/>
        <v>0</v>
      </c>
      <c r="Y10" s="137">
        <f t="shared" si="16"/>
        <v>0</v>
      </c>
      <c r="Z10" s="137">
        <f t="shared" si="17"/>
        <v>0</v>
      </c>
      <c r="AA10" s="142">
        <f t="shared" si="18"/>
        <v>0</v>
      </c>
      <c r="AB10" s="3">
        <f t="shared" ref="AB10:AB21" si="25">IF(ISERROR(VLOOKUP(B10,$G$130:$I$135,3,FALSE)=TRUE),0,VLOOKUP(B10,$G$130:$I$135,3,FALSE))</f>
        <v>0</v>
      </c>
    </row>
    <row r="11" spans="1:28" ht="15.75" customHeight="1" x14ac:dyDescent="0.25">
      <c r="A11" s="57">
        <f t="shared" si="0"/>
        <v>1</v>
      </c>
      <c r="B11" s="88" t="str">
        <f t="shared" si="1"/>
        <v/>
      </c>
      <c r="C11" s="119"/>
      <c r="D11" s="89"/>
      <c r="E11" s="90" t="str">
        <f t="shared" si="2"/>
        <v/>
      </c>
      <c r="F11" s="90" t="str">
        <f t="shared" si="3"/>
        <v/>
      </c>
      <c r="G11" s="91"/>
      <c r="H11" s="86">
        <f t="shared" si="4"/>
        <v>0</v>
      </c>
      <c r="I11" s="87" t="str">
        <f t="shared" si="5"/>
        <v/>
      </c>
      <c r="J11" s="29">
        <f t="shared" si="6"/>
        <v>0</v>
      </c>
      <c r="K11" s="20">
        <f t="shared" si="7"/>
        <v>0</v>
      </c>
      <c r="L11" s="20">
        <f t="shared" si="8"/>
        <v>0</v>
      </c>
      <c r="M11" s="33">
        <f t="shared" si="20"/>
        <v>0</v>
      </c>
      <c r="N11" s="262">
        <f t="shared" si="24"/>
        <v>0</v>
      </c>
      <c r="O11" s="24">
        <f t="shared" si="10"/>
        <v>0</v>
      </c>
      <c r="P11" s="21">
        <f t="shared" si="11"/>
        <v>0</v>
      </c>
      <c r="Q11" s="134" t="str">
        <f t="shared" si="12"/>
        <v/>
      </c>
      <c r="R11" s="132" t="str">
        <f t="shared" si="21"/>
        <v/>
      </c>
      <c r="S11" s="132">
        <f t="shared" si="13"/>
        <v>0</v>
      </c>
      <c r="T11" s="20">
        <f t="shared" si="14"/>
        <v>0</v>
      </c>
      <c r="U11" s="24">
        <f>IF(D11="",0,VLOOKUP(D11,$Q$25:T$29,4,FALSE))</f>
        <v>0</v>
      </c>
      <c r="V11" s="25">
        <f t="shared" si="22"/>
        <v>0</v>
      </c>
      <c r="W11" s="137">
        <f>IF(OR(D11=0,R11=1),0,IF(AND(D11=1,N11=1),H11,0))</f>
        <v>0</v>
      </c>
      <c r="X11" s="137">
        <f t="shared" si="15"/>
        <v>0</v>
      </c>
      <c r="Y11" s="137">
        <f t="shared" si="16"/>
        <v>0</v>
      </c>
      <c r="Z11" s="137">
        <f t="shared" si="17"/>
        <v>0</v>
      </c>
      <c r="AA11" s="142">
        <f t="shared" si="18"/>
        <v>0</v>
      </c>
      <c r="AB11" s="3">
        <f t="shared" si="25"/>
        <v>0</v>
      </c>
    </row>
    <row r="12" spans="1:28" ht="15.75" customHeight="1" x14ac:dyDescent="0.25">
      <c r="A12" s="57">
        <f t="shared" si="0"/>
        <v>1</v>
      </c>
      <c r="B12" s="88" t="str">
        <f t="shared" si="1"/>
        <v/>
      </c>
      <c r="C12" s="119"/>
      <c r="D12" s="89"/>
      <c r="E12" s="90" t="str">
        <f t="shared" si="2"/>
        <v/>
      </c>
      <c r="F12" s="90" t="str">
        <f t="shared" si="3"/>
        <v/>
      </c>
      <c r="G12" s="91"/>
      <c r="H12" s="86">
        <f t="shared" si="4"/>
        <v>0</v>
      </c>
      <c r="I12" s="87" t="str">
        <f t="shared" si="5"/>
        <v/>
      </c>
      <c r="J12" s="29">
        <f t="shared" si="6"/>
        <v>0</v>
      </c>
      <c r="K12" s="20">
        <f t="shared" si="7"/>
        <v>0</v>
      </c>
      <c r="L12" s="20">
        <f t="shared" si="8"/>
        <v>0</v>
      </c>
      <c r="M12" s="33">
        <f t="shared" si="20"/>
        <v>0</v>
      </c>
      <c r="N12" s="262">
        <f t="shared" si="24"/>
        <v>0</v>
      </c>
      <c r="O12" s="24">
        <f t="shared" si="10"/>
        <v>0</v>
      </c>
      <c r="P12" s="21">
        <f t="shared" si="11"/>
        <v>0</v>
      </c>
      <c r="Q12" s="134" t="str">
        <f t="shared" si="12"/>
        <v/>
      </c>
      <c r="R12" s="132" t="str">
        <f t="shared" si="21"/>
        <v/>
      </c>
      <c r="S12" s="132">
        <f t="shared" si="13"/>
        <v>0</v>
      </c>
      <c r="T12" s="20">
        <f t="shared" si="14"/>
        <v>0</v>
      </c>
      <c r="U12" s="24">
        <f>IF(D12="",0,VLOOKUP(D12,$Q$25:T$29,4,FALSE))</f>
        <v>0</v>
      </c>
      <c r="V12" s="25">
        <f t="shared" si="22"/>
        <v>0</v>
      </c>
      <c r="W12" s="137">
        <f>IF(OR(D12=0,R12=1),0,IF(AND(D12=1,N12=1),H12,0))</f>
        <v>0</v>
      </c>
      <c r="X12" s="137">
        <f t="shared" si="15"/>
        <v>0</v>
      </c>
      <c r="Y12" s="137">
        <f t="shared" si="16"/>
        <v>0</v>
      </c>
      <c r="Z12" s="137">
        <f t="shared" si="17"/>
        <v>0</v>
      </c>
      <c r="AA12" s="142">
        <f t="shared" si="18"/>
        <v>0</v>
      </c>
      <c r="AB12" s="3">
        <f t="shared" si="25"/>
        <v>0</v>
      </c>
    </row>
    <row r="13" spans="1:28" ht="15.75" customHeight="1" x14ac:dyDescent="0.25">
      <c r="A13" s="11">
        <f t="shared" si="0"/>
        <v>1</v>
      </c>
      <c r="B13" s="88" t="str">
        <f t="shared" si="1"/>
        <v/>
      </c>
      <c r="C13" s="119"/>
      <c r="D13" s="89"/>
      <c r="E13" s="90" t="str">
        <f t="shared" si="2"/>
        <v/>
      </c>
      <c r="F13" s="90" t="str">
        <f t="shared" si="3"/>
        <v/>
      </c>
      <c r="G13" s="91"/>
      <c r="H13" s="86">
        <f t="shared" si="4"/>
        <v>0</v>
      </c>
      <c r="I13" s="87" t="str">
        <f t="shared" si="5"/>
        <v/>
      </c>
      <c r="J13" s="29">
        <f t="shared" si="6"/>
        <v>0</v>
      </c>
      <c r="K13" s="20">
        <f t="shared" si="7"/>
        <v>0</v>
      </c>
      <c r="L13" s="20">
        <f t="shared" si="8"/>
        <v>0</v>
      </c>
      <c r="M13" s="33">
        <f t="shared" si="20"/>
        <v>0</v>
      </c>
      <c r="N13" s="21">
        <f t="shared" si="24"/>
        <v>0</v>
      </c>
      <c r="O13" s="24">
        <f t="shared" si="10"/>
        <v>0</v>
      </c>
      <c r="P13" s="21">
        <f t="shared" si="11"/>
        <v>0</v>
      </c>
      <c r="Q13" s="134" t="str">
        <f t="shared" si="12"/>
        <v/>
      </c>
      <c r="R13" s="132" t="str">
        <f t="shared" si="21"/>
        <v/>
      </c>
      <c r="S13" s="132">
        <f t="shared" si="13"/>
        <v>0</v>
      </c>
      <c r="T13" s="20">
        <f t="shared" si="14"/>
        <v>0</v>
      </c>
      <c r="U13" s="24">
        <f>IF(D13="",0,VLOOKUP(D13,$Q$25:T$29,4,FALSE))</f>
        <v>0</v>
      </c>
      <c r="V13" s="25">
        <f t="shared" si="22"/>
        <v>0</v>
      </c>
      <c r="W13" s="137">
        <f t="shared" ref="W13:W21" si="26">IF(OR(D13=0,R13=1),0,IF(AND(D13=1,N13=1),H13,0))</f>
        <v>0</v>
      </c>
      <c r="X13" s="137">
        <f t="shared" si="15"/>
        <v>0</v>
      </c>
      <c r="Y13" s="137">
        <f t="shared" si="16"/>
        <v>0</v>
      </c>
      <c r="Z13" s="137">
        <f t="shared" si="17"/>
        <v>0</v>
      </c>
      <c r="AA13" s="142">
        <f t="shared" si="18"/>
        <v>0</v>
      </c>
      <c r="AB13" s="3">
        <f t="shared" si="25"/>
        <v>0</v>
      </c>
    </row>
    <row r="14" spans="1:28" ht="15.75" customHeight="1" x14ac:dyDescent="0.25">
      <c r="A14" s="11">
        <f t="shared" si="0"/>
        <v>1</v>
      </c>
      <c r="B14" s="88" t="str">
        <f t="shared" si="1"/>
        <v/>
      </c>
      <c r="C14" s="119"/>
      <c r="D14" s="89"/>
      <c r="E14" s="90" t="str">
        <f t="shared" si="2"/>
        <v/>
      </c>
      <c r="F14" s="90" t="str">
        <f t="shared" si="3"/>
        <v/>
      </c>
      <c r="G14" s="91"/>
      <c r="H14" s="86">
        <f t="shared" si="4"/>
        <v>0</v>
      </c>
      <c r="I14" s="87" t="str">
        <f t="shared" si="5"/>
        <v/>
      </c>
      <c r="J14" s="29">
        <f t="shared" si="6"/>
        <v>0</v>
      </c>
      <c r="K14" s="20">
        <f t="shared" si="7"/>
        <v>0</v>
      </c>
      <c r="L14" s="20">
        <f t="shared" si="8"/>
        <v>0</v>
      </c>
      <c r="M14" s="33">
        <f t="shared" si="20"/>
        <v>0</v>
      </c>
      <c r="N14" s="21">
        <f t="shared" si="24"/>
        <v>0</v>
      </c>
      <c r="O14" s="24">
        <f t="shared" si="10"/>
        <v>0</v>
      </c>
      <c r="P14" s="21">
        <f t="shared" si="11"/>
        <v>0</v>
      </c>
      <c r="Q14" s="19" t="str">
        <f t="shared" si="12"/>
        <v/>
      </c>
      <c r="R14" s="20" t="str">
        <f t="shared" si="21"/>
        <v/>
      </c>
      <c r="S14" s="20">
        <f t="shared" si="13"/>
        <v>0</v>
      </c>
      <c r="T14" s="20">
        <f t="shared" si="14"/>
        <v>0</v>
      </c>
      <c r="U14" s="24">
        <f>IF(D14="",0,VLOOKUP(D14,$Q$25:T$29,4,FALSE))</f>
        <v>0</v>
      </c>
      <c r="V14" s="25">
        <f t="shared" si="22"/>
        <v>0</v>
      </c>
      <c r="W14" s="137">
        <f t="shared" si="26"/>
        <v>0</v>
      </c>
      <c r="X14" s="137">
        <f t="shared" si="15"/>
        <v>0</v>
      </c>
      <c r="Y14" s="137">
        <f t="shared" si="16"/>
        <v>0</v>
      </c>
      <c r="Z14" s="137">
        <f t="shared" si="17"/>
        <v>0</v>
      </c>
      <c r="AA14" s="142">
        <f t="shared" si="18"/>
        <v>0</v>
      </c>
      <c r="AB14" s="3">
        <f t="shared" si="25"/>
        <v>0</v>
      </c>
    </row>
    <row r="15" spans="1:28" ht="15.75" customHeight="1" x14ac:dyDescent="0.25">
      <c r="A15" s="11">
        <f t="shared" si="0"/>
        <v>1</v>
      </c>
      <c r="B15" s="88" t="str">
        <f t="shared" si="1"/>
        <v/>
      </c>
      <c r="C15" s="119"/>
      <c r="D15" s="89"/>
      <c r="E15" s="90" t="str">
        <f t="shared" si="2"/>
        <v/>
      </c>
      <c r="F15" s="90" t="str">
        <f t="shared" si="3"/>
        <v/>
      </c>
      <c r="G15" s="91"/>
      <c r="H15" s="86">
        <f t="shared" si="4"/>
        <v>0</v>
      </c>
      <c r="I15" s="87" t="str">
        <f t="shared" si="5"/>
        <v/>
      </c>
      <c r="J15" s="29">
        <f t="shared" si="6"/>
        <v>0</v>
      </c>
      <c r="K15" s="20">
        <f t="shared" si="7"/>
        <v>0</v>
      </c>
      <c r="L15" s="20">
        <f t="shared" si="8"/>
        <v>0</v>
      </c>
      <c r="M15" s="33">
        <f t="shared" si="20"/>
        <v>0</v>
      </c>
      <c r="N15" s="21">
        <f t="shared" si="24"/>
        <v>0</v>
      </c>
      <c r="O15" s="24">
        <f t="shared" si="10"/>
        <v>0</v>
      </c>
      <c r="P15" s="21">
        <f t="shared" si="11"/>
        <v>0</v>
      </c>
      <c r="Q15" s="19" t="str">
        <f t="shared" si="12"/>
        <v/>
      </c>
      <c r="R15" s="20" t="str">
        <f t="shared" si="21"/>
        <v/>
      </c>
      <c r="S15" s="20">
        <f t="shared" si="13"/>
        <v>0</v>
      </c>
      <c r="T15" s="20">
        <f t="shared" si="14"/>
        <v>0</v>
      </c>
      <c r="U15" s="24">
        <f>IF(D15="",0,VLOOKUP(D15,$Q$25:T$29,4,FALSE))</f>
        <v>0</v>
      </c>
      <c r="V15" s="25">
        <f t="shared" si="22"/>
        <v>0</v>
      </c>
      <c r="W15" s="137">
        <f t="shared" si="26"/>
        <v>0</v>
      </c>
      <c r="X15" s="137">
        <f t="shared" si="15"/>
        <v>0</v>
      </c>
      <c r="Y15" s="137">
        <f t="shared" si="16"/>
        <v>0</v>
      </c>
      <c r="Z15" s="137">
        <f t="shared" si="17"/>
        <v>0</v>
      </c>
      <c r="AA15" s="142">
        <f t="shared" si="18"/>
        <v>0</v>
      </c>
      <c r="AB15" s="3">
        <f t="shared" si="25"/>
        <v>0</v>
      </c>
    </row>
    <row r="16" spans="1:28" ht="15.75" customHeight="1" x14ac:dyDescent="0.25">
      <c r="A16" s="11">
        <f t="shared" si="0"/>
        <v>1</v>
      </c>
      <c r="B16" s="88" t="str">
        <f t="shared" si="1"/>
        <v/>
      </c>
      <c r="C16" s="119"/>
      <c r="D16" s="89"/>
      <c r="E16" s="90" t="str">
        <f t="shared" si="2"/>
        <v/>
      </c>
      <c r="F16" s="90" t="str">
        <f t="shared" si="3"/>
        <v/>
      </c>
      <c r="G16" s="91"/>
      <c r="H16" s="86">
        <f t="shared" si="4"/>
        <v>0</v>
      </c>
      <c r="I16" s="87" t="str">
        <f t="shared" si="5"/>
        <v/>
      </c>
      <c r="J16" s="29">
        <f t="shared" si="6"/>
        <v>0</v>
      </c>
      <c r="K16" s="20">
        <f t="shared" si="7"/>
        <v>0</v>
      </c>
      <c r="L16" s="20">
        <f t="shared" si="8"/>
        <v>0</v>
      </c>
      <c r="M16" s="33">
        <f t="shared" si="20"/>
        <v>0</v>
      </c>
      <c r="N16" s="21">
        <f t="shared" si="24"/>
        <v>0</v>
      </c>
      <c r="O16" s="24">
        <f t="shared" si="10"/>
        <v>0</v>
      </c>
      <c r="P16" s="21">
        <f t="shared" si="11"/>
        <v>0</v>
      </c>
      <c r="Q16" s="19" t="str">
        <f t="shared" si="12"/>
        <v/>
      </c>
      <c r="R16" s="20" t="str">
        <f t="shared" si="21"/>
        <v/>
      </c>
      <c r="S16" s="20">
        <f t="shared" si="13"/>
        <v>0</v>
      </c>
      <c r="T16" s="20">
        <f t="shared" si="14"/>
        <v>0</v>
      </c>
      <c r="U16" s="24">
        <f>IF(D16="",0,VLOOKUP(D16,$Q$25:T$29,4,FALSE))</f>
        <v>0</v>
      </c>
      <c r="V16" s="25">
        <f t="shared" si="22"/>
        <v>0</v>
      </c>
      <c r="W16" s="137">
        <f t="shared" si="26"/>
        <v>0</v>
      </c>
      <c r="X16" s="137">
        <f t="shared" si="15"/>
        <v>0</v>
      </c>
      <c r="Y16" s="137">
        <f t="shared" si="16"/>
        <v>0</v>
      </c>
      <c r="Z16" s="137">
        <f t="shared" si="17"/>
        <v>0</v>
      </c>
      <c r="AA16" s="142">
        <f t="shared" si="18"/>
        <v>0</v>
      </c>
      <c r="AB16" s="3">
        <f t="shared" si="25"/>
        <v>0</v>
      </c>
    </row>
    <row r="17" spans="1:30" ht="15.75" customHeight="1" x14ac:dyDescent="0.25">
      <c r="A17" s="11">
        <f t="shared" si="0"/>
        <v>1</v>
      </c>
      <c r="B17" s="88" t="str">
        <f t="shared" si="1"/>
        <v/>
      </c>
      <c r="C17" s="119"/>
      <c r="D17" s="89"/>
      <c r="E17" s="90" t="str">
        <f t="shared" si="2"/>
        <v/>
      </c>
      <c r="F17" s="90" t="str">
        <f t="shared" si="3"/>
        <v/>
      </c>
      <c r="G17" s="91"/>
      <c r="H17" s="86">
        <f t="shared" si="4"/>
        <v>0</v>
      </c>
      <c r="I17" s="87" t="str">
        <f t="shared" si="5"/>
        <v/>
      </c>
      <c r="J17" s="29">
        <f t="shared" si="6"/>
        <v>0</v>
      </c>
      <c r="K17" s="20">
        <f t="shared" si="7"/>
        <v>0</v>
      </c>
      <c r="L17" s="20">
        <f t="shared" si="8"/>
        <v>0</v>
      </c>
      <c r="M17" s="33">
        <f t="shared" si="20"/>
        <v>0</v>
      </c>
      <c r="N17" s="21">
        <f t="shared" si="24"/>
        <v>0</v>
      </c>
      <c r="O17" s="24">
        <f t="shared" si="10"/>
        <v>0</v>
      </c>
      <c r="P17" s="21">
        <f t="shared" si="11"/>
        <v>0</v>
      </c>
      <c r="Q17" s="19" t="str">
        <f t="shared" si="12"/>
        <v/>
      </c>
      <c r="R17" s="20" t="str">
        <f t="shared" si="21"/>
        <v/>
      </c>
      <c r="S17" s="20">
        <f t="shared" si="13"/>
        <v>0</v>
      </c>
      <c r="T17" s="20">
        <f t="shared" si="14"/>
        <v>0</v>
      </c>
      <c r="U17" s="24">
        <f>IF(D17="",0,VLOOKUP(D17,$Q$25:T$29,4,FALSE))</f>
        <v>0</v>
      </c>
      <c r="V17" s="25">
        <f t="shared" si="22"/>
        <v>0</v>
      </c>
      <c r="W17" s="137">
        <f t="shared" si="26"/>
        <v>0</v>
      </c>
      <c r="X17" s="137">
        <f t="shared" si="15"/>
        <v>0</v>
      </c>
      <c r="Y17" s="137">
        <f t="shared" si="16"/>
        <v>0</v>
      </c>
      <c r="Z17" s="137">
        <f t="shared" si="17"/>
        <v>0</v>
      </c>
      <c r="AA17" s="142">
        <f t="shared" si="18"/>
        <v>0</v>
      </c>
      <c r="AB17" s="3">
        <f t="shared" si="25"/>
        <v>0</v>
      </c>
    </row>
    <row r="18" spans="1:30" ht="15.75" customHeight="1" x14ac:dyDescent="0.25">
      <c r="A18" s="11">
        <f t="shared" si="0"/>
        <v>1</v>
      </c>
      <c r="B18" s="88" t="str">
        <f t="shared" si="1"/>
        <v/>
      </c>
      <c r="C18" s="119"/>
      <c r="D18" s="89"/>
      <c r="E18" s="90" t="str">
        <f t="shared" si="2"/>
        <v/>
      </c>
      <c r="F18" s="90" t="str">
        <f t="shared" si="3"/>
        <v/>
      </c>
      <c r="G18" s="91"/>
      <c r="H18" s="86">
        <f t="shared" si="4"/>
        <v>0</v>
      </c>
      <c r="I18" s="87" t="str">
        <f t="shared" si="5"/>
        <v/>
      </c>
      <c r="J18" s="29">
        <f t="shared" si="6"/>
        <v>0</v>
      </c>
      <c r="K18" s="20">
        <f t="shared" si="7"/>
        <v>0</v>
      </c>
      <c r="L18" s="20">
        <f t="shared" si="8"/>
        <v>0</v>
      </c>
      <c r="M18" s="33">
        <f t="shared" si="20"/>
        <v>0</v>
      </c>
      <c r="N18" s="21">
        <f t="shared" si="24"/>
        <v>0</v>
      </c>
      <c r="O18" s="24">
        <f t="shared" si="10"/>
        <v>0</v>
      </c>
      <c r="P18" s="21">
        <f t="shared" si="11"/>
        <v>0</v>
      </c>
      <c r="Q18" s="19" t="str">
        <f t="shared" si="12"/>
        <v/>
      </c>
      <c r="R18" s="20" t="str">
        <f t="shared" si="21"/>
        <v/>
      </c>
      <c r="S18" s="20">
        <f t="shared" si="13"/>
        <v>0</v>
      </c>
      <c r="T18" s="20">
        <f t="shared" si="14"/>
        <v>0</v>
      </c>
      <c r="U18" s="24">
        <f>IF(D18="",0,VLOOKUP(D18,$Q$25:T$29,4,FALSE))</f>
        <v>0</v>
      </c>
      <c r="V18" s="25">
        <f t="shared" si="22"/>
        <v>0</v>
      </c>
      <c r="W18" s="137">
        <f t="shared" si="26"/>
        <v>0</v>
      </c>
      <c r="X18" s="137">
        <f t="shared" si="15"/>
        <v>0</v>
      </c>
      <c r="Y18" s="137">
        <f t="shared" si="16"/>
        <v>0</v>
      </c>
      <c r="Z18" s="137">
        <f t="shared" si="17"/>
        <v>0</v>
      </c>
      <c r="AA18" s="142">
        <f t="shared" si="18"/>
        <v>0</v>
      </c>
      <c r="AB18" s="3">
        <f t="shared" si="25"/>
        <v>0</v>
      </c>
    </row>
    <row r="19" spans="1:30" ht="15.75" customHeight="1" x14ac:dyDescent="0.25">
      <c r="A19" s="11">
        <f t="shared" si="0"/>
        <v>1</v>
      </c>
      <c r="B19" s="88" t="str">
        <f t="shared" si="1"/>
        <v/>
      </c>
      <c r="C19" s="119"/>
      <c r="D19" s="89"/>
      <c r="E19" s="90" t="str">
        <f t="shared" si="2"/>
        <v/>
      </c>
      <c r="F19" s="90" t="str">
        <f t="shared" si="3"/>
        <v/>
      </c>
      <c r="G19" s="91"/>
      <c r="H19" s="86">
        <f t="shared" si="4"/>
        <v>0</v>
      </c>
      <c r="I19" s="87" t="str">
        <f t="shared" si="5"/>
        <v/>
      </c>
      <c r="J19" s="29">
        <f t="shared" si="6"/>
        <v>0</v>
      </c>
      <c r="K19" s="20">
        <f t="shared" si="7"/>
        <v>0</v>
      </c>
      <c r="L19" s="20">
        <f t="shared" si="8"/>
        <v>0</v>
      </c>
      <c r="M19" s="33">
        <f t="shared" si="20"/>
        <v>0</v>
      </c>
      <c r="N19" s="21">
        <f t="shared" si="24"/>
        <v>0</v>
      </c>
      <c r="O19" s="24">
        <f t="shared" si="10"/>
        <v>0</v>
      </c>
      <c r="P19" s="21">
        <f t="shared" si="11"/>
        <v>0</v>
      </c>
      <c r="Q19" s="19" t="str">
        <f t="shared" si="12"/>
        <v/>
      </c>
      <c r="R19" s="20" t="str">
        <f t="shared" si="21"/>
        <v/>
      </c>
      <c r="S19" s="20">
        <f t="shared" si="13"/>
        <v>0</v>
      </c>
      <c r="T19" s="20">
        <f t="shared" si="14"/>
        <v>0</v>
      </c>
      <c r="U19" s="24">
        <f>IF(D19="",0,VLOOKUP(D19,$Q$25:T$29,4,FALSE))</f>
        <v>0</v>
      </c>
      <c r="V19" s="25">
        <f t="shared" si="22"/>
        <v>0</v>
      </c>
      <c r="W19" s="137">
        <f t="shared" si="26"/>
        <v>0</v>
      </c>
      <c r="X19" s="137">
        <f t="shared" si="15"/>
        <v>0</v>
      </c>
      <c r="Y19" s="137">
        <f t="shared" si="16"/>
        <v>0</v>
      </c>
      <c r="Z19" s="137">
        <f t="shared" si="17"/>
        <v>0</v>
      </c>
      <c r="AA19" s="142">
        <f t="shared" si="18"/>
        <v>0</v>
      </c>
      <c r="AB19" s="3">
        <f t="shared" si="25"/>
        <v>0</v>
      </c>
    </row>
    <row r="20" spans="1:30" ht="15.75" customHeight="1" x14ac:dyDescent="0.25">
      <c r="A20" s="11">
        <f t="shared" si="0"/>
        <v>1</v>
      </c>
      <c r="B20" s="88" t="str">
        <f t="shared" si="1"/>
        <v/>
      </c>
      <c r="C20" s="119"/>
      <c r="D20" s="89"/>
      <c r="E20" s="90" t="str">
        <f t="shared" si="2"/>
        <v/>
      </c>
      <c r="F20" s="90" t="str">
        <f t="shared" si="3"/>
        <v/>
      </c>
      <c r="G20" s="91"/>
      <c r="H20" s="86">
        <f t="shared" si="4"/>
        <v>0</v>
      </c>
      <c r="I20" s="87" t="str">
        <f t="shared" si="5"/>
        <v/>
      </c>
      <c r="J20" s="29">
        <f t="shared" si="6"/>
        <v>0</v>
      </c>
      <c r="K20" s="20">
        <f t="shared" si="7"/>
        <v>0</v>
      </c>
      <c r="L20" s="20">
        <f t="shared" si="8"/>
        <v>0</v>
      </c>
      <c r="M20" s="33">
        <f t="shared" si="20"/>
        <v>0</v>
      </c>
      <c r="N20" s="21">
        <f t="shared" si="24"/>
        <v>0</v>
      </c>
      <c r="O20" s="24">
        <f t="shared" si="10"/>
        <v>0</v>
      </c>
      <c r="P20" s="21">
        <f t="shared" si="11"/>
        <v>0</v>
      </c>
      <c r="Q20" s="19" t="str">
        <f t="shared" si="12"/>
        <v/>
      </c>
      <c r="R20" s="20" t="str">
        <f t="shared" si="21"/>
        <v/>
      </c>
      <c r="S20" s="20">
        <f t="shared" si="13"/>
        <v>0</v>
      </c>
      <c r="T20" s="20">
        <f t="shared" si="14"/>
        <v>0</v>
      </c>
      <c r="U20" s="24">
        <f>IF(D20="",0,VLOOKUP(D20,$Q$25:T$29,4,FALSE))</f>
        <v>0</v>
      </c>
      <c r="V20" s="25">
        <f t="shared" si="22"/>
        <v>0</v>
      </c>
      <c r="W20" s="137">
        <f t="shared" si="26"/>
        <v>0</v>
      </c>
      <c r="X20" s="137">
        <f t="shared" si="15"/>
        <v>0</v>
      </c>
      <c r="Y20" s="137">
        <f t="shared" si="16"/>
        <v>0</v>
      </c>
      <c r="Z20" s="137">
        <f t="shared" si="17"/>
        <v>0</v>
      </c>
      <c r="AA20" s="142">
        <f t="shared" si="18"/>
        <v>0</v>
      </c>
      <c r="AB20" s="3">
        <f t="shared" si="25"/>
        <v>0</v>
      </c>
    </row>
    <row r="21" spans="1:30" ht="15.75" customHeight="1" x14ac:dyDescent="0.25">
      <c r="A21" s="11">
        <f t="shared" si="0"/>
        <v>1</v>
      </c>
      <c r="B21" s="92" t="str">
        <f t="shared" si="1"/>
        <v/>
      </c>
      <c r="C21" s="124"/>
      <c r="D21" s="93"/>
      <c r="E21" s="94" t="str">
        <f t="shared" si="2"/>
        <v/>
      </c>
      <c r="F21" s="94" t="str">
        <f t="shared" si="3"/>
        <v/>
      </c>
      <c r="G21" s="95"/>
      <c r="H21" s="96">
        <f t="shared" si="4"/>
        <v>0</v>
      </c>
      <c r="I21" s="97" t="str">
        <f t="shared" si="5"/>
        <v/>
      </c>
      <c r="J21" s="29">
        <f t="shared" si="6"/>
        <v>0</v>
      </c>
      <c r="K21" s="20">
        <f t="shared" si="7"/>
        <v>0</v>
      </c>
      <c r="L21" s="30">
        <f t="shared" si="8"/>
        <v>0</v>
      </c>
      <c r="M21" s="33">
        <f t="shared" si="20"/>
        <v>0</v>
      </c>
      <c r="N21" s="21">
        <f t="shared" si="24"/>
        <v>0</v>
      </c>
      <c r="O21" s="143">
        <f t="shared" si="10"/>
        <v>0</v>
      </c>
      <c r="P21" s="22">
        <f t="shared" si="11"/>
        <v>0</v>
      </c>
      <c r="Q21" s="19" t="str">
        <f t="shared" si="12"/>
        <v/>
      </c>
      <c r="R21" s="20" t="str">
        <f t="shared" si="21"/>
        <v/>
      </c>
      <c r="S21" s="20">
        <f t="shared" si="13"/>
        <v>0</v>
      </c>
      <c r="T21" s="30">
        <f t="shared" si="14"/>
        <v>0</v>
      </c>
      <c r="U21" s="24">
        <f>IF(D21="",0,VLOOKUP(D21,$Q$25:T$29,4,FALSE))</f>
        <v>0</v>
      </c>
      <c r="V21" s="25">
        <f t="shared" si="22"/>
        <v>0</v>
      </c>
      <c r="W21" s="137">
        <f t="shared" si="26"/>
        <v>0</v>
      </c>
      <c r="X21" s="137">
        <f t="shared" si="15"/>
        <v>0</v>
      </c>
      <c r="Y21" s="137">
        <f t="shared" si="16"/>
        <v>0</v>
      </c>
      <c r="Z21" s="137">
        <f t="shared" si="17"/>
        <v>0</v>
      </c>
      <c r="AA21" s="142">
        <f t="shared" si="18"/>
        <v>0</v>
      </c>
      <c r="AB21" s="3">
        <f t="shared" si="25"/>
        <v>0</v>
      </c>
    </row>
    <row r="22" spans="1:30" ht="18" customHeight="1" thickBot="1" x14ac:dyDescent="0.3">
      <c r="A22" s="7"/>
      <c r="B22" s="98" t="s">
        <v>46</v>
      </c>
      <c r="C22" s="99"/>
      <c r="D22" s="99"/>
      <c r="E22" s="100"/>
      <c r="F22" s="101"/>
      <c r="G22" s="102">
        <f>SUM(G7:G21)</f>
        <v>0</v>
      </c>
      <c r="H22" s="103">
        <f t="shared" si="4"/>
        <v>0</v>
      </c>
      <c r="I22" s="104"/>
      <c r="J22" s="6"/>
      <c r="K22" s="8">
        <f>SUM(K7:K21)</f>
        <v>0</v>
      </c>
      <c r="L22" s="218">
        <f>SUM(L7:L21)</f>
        <v>0</v>
      </c>
      <c r="M22" s="8">
        <f>COUNTIF(M7:M21,"&gt;0")</f>
        <v>0</v>
      </c>
      <c r="N22" s="8">
        <f>COUNTIF(N7:N21,"&gt;0")</f>
        <v>0</v>
      </c>
      <c r="O22" s="263"/>
      <c r="P22" s="8">
        <f t="shared" si="11"/>
        <v>0</v>
      </c>
      <c r="Q22" s="8" t="str">
        <f t="shared" si="12"/>
        <v/>
      </c>
      <c r="R22" s="8">
        <f>SUM(R7:R21)</f>
        <v>0</v>
      </c>
      <c r="S22" s="8">
        <f>SUM(S7:S21)</f>
        <v>0</v>
      </c>
      <c r="T22" s="8">
        <f>MAX(T7:T21)</f>
        <v>0</v>
      </c>
      <c r="U22" s="135"/>
      <c r="V22" s="135">
        <f>SUM(V7:V21)</f>
        <v>0</v>
      </c>
      <c r="W22" s="138">
        <f t="shared" ref="W22:X22" si="27">SUM(W7:W21)</f>
        <v>0</v>
      </c>
      <c r="X22" s="139">
        <f t="shared" si="27"/>
        <v>0</v>
      </c>
      <c r="Y22" s="139">
        <f>SUM(Y7:Y21)</f>
        <v>0</v>
      </c>
      <c r="Z22" s="139">
        <f t="shared" ref="Z22:AA22" si="28">SUM(Z7:Z21)</f>
        <v>0</v>
      </c>
      <c r="AA22" s="140">
        <f t="shared" si="28"/>
        <v>0</v>
      </c>
    </row>
    <row r="23" spans="1:30" ht="20.25" customHeight="1" x14ac:dyDescent="0.25">
      <c r="B23" s="105" t="s">
        <v>79</v>
      </c>
      <c r="C23" s="76"/>
      <c r="D23" s="76"/>
      <c r="E23" s="77"/>
      <c r="F23" s="110" t="s">
        <v>49</v>
      </c>
      <c r="G23" s="111" t="s">
        <v>65</v>
      </c>
      <c r="H23" s="112" t="s">
        <v>71</v>
      </c>
      <c r="I23" s="113" t="s">
        <v>48</v>
      </c>
    </row>
    <row r="24" spans="1:30" ht="30" customHeight="1" thickBot="1" x14ac:dyDescent="0.3">
      <c r="B24" s="27"/>
      <c r="C24" s="78"/>
      <c r="D24" s="78"/>
      <c r="E24" s="79"/>
      <c r="F24" s="126" t="s">
        <v>73</v>
      </c>
      <c r="G24" s="127" t="s">
        <v>44</v>
      </c>
      <c r="H24" s="128" t="s">
        <v>72</v>
      </c>
      <c r="I24" s="114" t="s">
        <v>152</v>
      </c>
    </row>
    <row r="25" spans="1:30" ht="16.5" customHeight="1" x14ac:dyDescent="0.25">
      <c r="B25" s="60" t="s">
        <v>47</v>
      </c>
      <c r="C25" s="61"/>
      <c r="D25" s="61"/>
      <c r="E25" s="106" t="s">
        <v>54</v>
      </c>
      <c r="F25" s="62">
        <f>COUNTIF(E7:E21,"x")</f>
        <v>0</v>
      </c>
      <c r="G25" s="63">
        <f>SUMIF(E7:E21,"x",G7:G21)</f>
        <v>0</v>
      </c>
      <c r="H25" s="64">
        <f>IF(ISERROR(G25/$G$22%)=TRUE,0,G25/$G$22%)</f>
        <v>0</v>
      </c>
      <c r="I25" s="65" t="str">
        <f>IF(H25=0,"",IF(H25&gt;=66.67,"nein","ja"))</f>
        <v/>
      </c>
      <c r="J25" s="12"/>
      <c r="K25" s="14" t="str">
        <f>IF(I25="nein","Anteil Getreide zu hoch!","")</f>
        <v/>
      </c>
      <c r="L25" s="12"/>
      <c r="Q25" s="38">
        <v>1</v>
      </c>
      <c r="R25" s="39">
        <f>W22</f>
        <v>0</v>
      </c>
      <c r="S25" s="144">
        <f>IF(AND(R25&gt;=10,R25&lt;=30),1,0)</f>
        <v>0</v>
      </c>
      <c r="T25" s="145">
        <f>IF(R25&gt;0,1,0)</f>
        <v>0</v>
      </c>
      <c r="U25" s="23"/>
      <c r="V25" s="23"/>
      <c r="W25" s="23"/>
      <c r="X25" s="23"/>
      <c r="AB25" s="23"/>
      <c r="AC25" s="23"/>
      <c r="AD25" s="23"/>
    </row>
    <row r="26" spans="1:30" ht="16.5" customHeight="1" x14ac:dyDescent="0.25">
      <c r="B26" s="232" t="s">
        <v>210</v>
      </c>
      <c r="C26" s="61"/>
      <c r="D26" s="61"/>
      <c r="E26" s="106" t="s">
        <v>53</v>
      </c>
      <c r="F26" s="66">
        <f>COUNTIF(F7:F21,"x")</f>
        <v>0</v>
      </c>
      <c r="G26" s="67">
        <f>SUMIF(F7:F21,"x",G7:G21)</f>
        <v>0</v>
      </c>
      <c r="H26" s="68">
        <f>IF(ISERROR(G26/$G$22%)=TRUE,0,G26/$G$22%)</f>
        <v>0</v>
      </c>
      <c r="I26" s="69" t="str">
        <f>IF(H26=0,"",IF(H26&lt;10,"nein","ja"))</f>
        <v/>
      </c>
      <c r="J26" s="220"/>
      <c r="K26" s="14" t="str">
        <f>IF(F26=0,"Kein Leguminosenanbau, Teilnahme nicht möglich! ",IF(I26="nein","Anteil Leguminosen zu niedrig! ",""))</f>
        <v xml:space="preserve">Kein Leguminosenanbau, Teilnahme nicht möglich! </v>
      </c>
      <c r="L26" s="220"/>
      <c r="Q26" s="29">
        <v>2</v>
      </c>
      <c r="R26" s="12">
        <f>X22</f>
        <v>0</v>
      </c>
      <c r="S26" s="18">
        <f>IF(AND(R26&gt;=10,R26&lt;=30),1,0)</f>
        <v>0</v>
      </c>
      <c r="T26" s="146">
        <f t="shared" ref="T26:T29" si="29">IF(R26&gt;0,1,0)</f>
        <v>0</v>
      </c>
      <c r="U26" s="23"/>
      <c r="V26" s="23"/>
      <c r="W26" s="23"/>
      <c r="X26" s="23"/>
      <c r="AB26" s="23"/>
      <c r="AC26" s="23"/>
      <c r="AD26" s="23"/>
    </row>
    <row r="27" spans="1:30" ht="16.5" customHeight="1" x14ac:dyDescent="0.25">
      <c r="B27" s="60" t="s">
        <v>91</v>
      </c>
      <c r="C27" s="61"/>
      <c r="D27" s="61"/>
      <c r="E27" s="106" t="s">
        <v>52</v>
      </c>
      <c r="F27" s="66">
        <f>COUNTIF(J8:J37,40)</f>
        <v>0</v>
      </c>
      <c r="G27" s="67">
        <f>SUMIF(J7:J21,40,G7:G21)</f>
        <v>0</v>
      </c>
      <c r="H27" s="68">
        <f>IF(ISERROR(G27/$G$22%)=TRUE,0,G27/$G$22%)</f>
        <v>0</v>
      </c>
      <c r="I27" s="69" t="str">
        <f>IF(H27=0,"",IF(AND(H26&gt;=10,J27=0),"ja","nein"))</f>
        <v/>
      </c>
      <c r="J27" s="220">
        <f>IF(H27&gt;40,1,0)</f>
        <v>0</v>
      </c>
      <c r="K27" s="14" t="str">
        <f>IF(I27="nein","Anteil Gemenge Gräser und Leguminosen außerhalb der Auflagen! ","")</f>
        <v/>
      </c>
      <c r="L27" s="220"/>
      <c r="Q27" s="29">
        <v>3</v>
      </c>
      <c r="R27" s="12">
        <f>Y22</f>
        <v>0</v>
      </c>
      <c r="S27" s="133">
        <f>IF(AND(R27&gt;=10,R27&lt;=30),1,0)</f>
        <v>0</v>
      </c>
      <c r="T27" s="146">
        <f t="shared" si="29"/>
        <v>0</v>
      </c>
      <c r="U27" s="23"/>
      <c r="V27" s="23"/>
      <c r="W27" s="23"/>
      <c r="X27" s="23"/>
      <c r="AB27" s="23"/>
      <c r="AC27" s="23"/>
      <c r="AD27" s="23"/>
    </row>
    <row r="28" spans="1:30" ht="16.5" customHeight="1" x14ac:dyDescent="0.25">
      <c r="B28" s="60" t="s">
        <v>51</v>
      </c>
      <c r="C28" s="61"/>
      <c r="D28" s="61"/>
      <c r="E28" s="290" t="s">
        <v>238</v>
      </c>
      <c r="F28" s="66">
        <f>COUNTIF(G7:G21,"&gt;0")-R22</f>
        <v>0</v>
      </c>
      <c r="G28" s="70"/>
      <c r="H28" s="70"/>
      <c r="I28" s="71"/>
      <c r="J28" s="32"/>
      <c r="K28" s="37" t="s">
        <v>200</v>
      </c>
      <c r="L28" s="220"/>
      <c r="Q28" s="29">
        <v>4</v>
      </c>
      <c r="R28" s="12">
        <f>Z22</f>
        <v>0</v>
      </c>
      <c r="S28" s="18">
        <f>IF(AND(R28&gt;=10,R28&lt;=30),1,0)</f>
        <v>0</v>
      </c>
      <c r="T28" s="146">
        <f t="shared" si="29"/>
        <v>0</v>
      </c>
      <c r="U28" s="23"/>
      <c r="V28" s="23"/>
      <c r="W28" s="23"/>
      <c r="X28" s="23"/>
      <c r="AB28" s="23"/>
      <c r="AC28" s="23"/>
      <c r="AD28" s="23"/>
    </row>
    <row r="29" spans="1:30" ht="16.5" customHeight="1" x14ac:dyDescent="0.25">
      <c r="B29" s="108" t="s">
        <v>84</v>
      </c>
      <c r="C29" s="109"/>
      <c r="D29" s="61"/>
      <c r="E29" s="106" t="s">
        <v>55</v>
      </c>
      <c r="F29" s="72">
        <f>K22+S30</f>
        <v>0</v>
      </c>
      <c r="G29" s="67">
        <f>SUMIF(K7:K21,1,G7:G21)+SUMIF(O7:O21,1,G7:G21)</f>
        <v>0</v>
      </c>
      <c r="H29" s="70"/>
      <c r="I29" s="69" t="str">
        <f>IF(F29=0,"",IF(F29&gt;4,"ja","nein"))</f>
        <v/>
      </c>
      <c r="J29" s="32">
        <f>F29+F30</f>
        <v>0</v>
      </c>
      <c r="K29" s="15" t="str">
        <f>IF(L29="","",IF(L29=1,L29&amp;" Kultur/Kulturgruppe mit einem Anteil zwischen 10 und 30/40% zu wenig! ",IF(L29&gt;1,L29&amp;" Kulturen/Kulturgruppen mit einem Anteil zwischen 10 und 30/40% zu wenig! ","")))</f>
        <v xml:space="preserve">5 Kulturen/Kulturgruppen mit einem Anteil zwischen 10 und 30/40% zu wenig! </v>
      </c>
      <c r="L29" s="8">
        <f>IF(F29&gt;=5,"",5-F29)</f>
        <v>5</v>
      </c>
      <c r="P29" s="13"/>
      <c r="Q29" s="35">
        <v>5</v>
      </c>
      <c r="R29" s="12">
        <f>AA22</f>
        <v>0</v>
      </c>
      <c r="S29" s="8">
        <f>IF(AND(R29&gt;=10,R29&lt;=30),1,0)</f>
        <v>0</v>
      </c>
      <c r="T29" s="146">
        <f t="shared" si="29"/>
        <v>0</v>
      </c>
      <c r="U29" s="23"/>
      <c r="V29" s="23"/>
      <c r="W29" s="23"/>
      <c r="X29" s="23"/>
      <c r="AB29" s="23"/>
      <c r="AC29" s="23"/>
      <c r="AD29" s="23"/>
    </row>
    <row r="30" spans="1:30" ht="16.5" customHeight="1" thickBot="1" x14ac:dyDescent="0.3">
      <c r="B30" s="108" t="s">
        <v>85</v>
      </c>
      <c r="C30" s="109"/>
      <c r="D30" s="61"/>
      <c r="E30" s="73"/>
      <c r="F30" s="219">
        <f>IF(L22=0,0,L22-R22)</f>
        <v>0</v>
      </c>
      <c r="G30" s="70"/>
      <c r="H30" s="70"/>
      <c r="I30" s="69" t="str">
        <f>IF(F30=0,"",IF(F30&gt;0,"nein","ja"))</f>
        <v/>
      </c>
      <c r="J30" s="15">
        <f>F31/2</f>
        <v>0</v>
      </c>
      <c r="K30" s="14" t="str">
        <f>IF(I30="nein",F30&amp;" Kultur mit mehr als 30/40 % Anteil an der Ackerfläche! ","")</f>
        <v/>
      </c>
      <c r="L30" s="220"/>
      <c r="Q30" s="147"/>
      <c r="R30" s="40">
        <f>COUNTIF(R25:R29,"&gt;0")</f>
        <v>0</v>
      </c>
      <c r="S30" s="40">
        <f>COUNTIF(S25:S29,"&gt;0")</f>
        <v>0</v>
      </c>
      <c r="T30" s="148"/>
      <c r="U30" s="37"/>
    </row>
    <row r="31" spans="1:30" ht="16.5" customHeight="1" x14ac:dyDescent="0.25">
      <c r="B31" s="108" t="s">
        <v>86</v>
      </c>
      <c r="C31" s="109"/>
      <c r="D31" s="61"/>
      <c r="E31" s="73"/>
      <c r="F31" s="72">
        <f>IF(M22=0,0,M22-R22)</f>
        <v>0</v>
      </c>
      <c r="G31" s="70"/>
      <c r="H31" s="68">
        <f>S22</f>
        <v>0</v>
      </c>
      <c r="I31" s="71"/>
      <c r="J31" s="15">
        <f>SUM(J29:J30)</f>
        <v>0</v>
      </c>
      <c r="K31" s="15" t="str">
        <f>IF(R30&gt;=1,"",IF(AND(K29=1,J31&gt;=5),"Bildung von Kulturgruppen prüfen! ",""))</f>
        <v/>
      </c>
      <c r="L31" s="220"/>
      <c r="Q31" s="25"/>
      <c r="R31" s="37"/>
    </row>
    <row r="32" spans="1:30" ht="30" customHeight="1" thickBot="1" x14ac:dyDescent="0.3">
      <c r="A32" s="16"/>
      <c r="B32" s="74"/>
      <c r="C32" s="282" t="str">
        <f>CONCATENATE(Q7,Q8,Q9,Q10,Q11,Q12,Q13,Q14,Q15,Q16,Q17,Q18,Q19,Q20,Q21)</f>
        <v/>
      </c>
      <c r="D32" s="282"/>
      <c r="E32" s="282"/>
      <c r="F32" s="282"/>
      <c r="G32" s="282"/>
      <c r="H32" s="282"/>
      <c r="I32" s="283"/>
      <c r="J32" s="14"/>
      <c r="K32" s="23" t="s">
        <v>213</v>
      </c>
      <c r="L32" s="32"/>
      <c r="Q32" s="25"/>
      <c r="R32" s="25"/>
    </row>
    <row r="33" spans="1:28" ht="36" customHeight="1" thickBot="1" x14ac:dyDescent="0.3">
      <c r="B33" s="284" t="str">
        <f>IF(G22=0,"",IF(L33=2,K28,IF(AND(K33=0,F28&gt;4),"Teilnahmebedingungen erfüllt!",IF(K33=1,K25&amp;K26&amp;K27&amp;K29&amp;K30&amp;K31&amp;K32))))</f>
        <v/>
      </c>
      <c r="C33" s="285"/>
      <c r="D33" s="285"/>
      <c r="E33" s="285"/>
      <c r="F33" s="285"/>
      <c r="G33" s="285"/>
      <c r="H33" s="285"/>
      <c r="I33" s="286"/>
      <c r="J33" s="154"/>
      <c r="K33" s="14">
        <f>IF(K25&gt;"",1,IF(K26&gt;"",1,IF(K27&gt;"",1,IF(K29&gt;"",1,IF(K30&gt;"",1,IF(K31&gt;"",1,0))))))</f>
        <v>1</v>
      </c>
      <c r="L33" s="32">
        <f>IF(F28&lt;5,2,"")</f>
        <v>2</v>
      </c>
      <c r="P33" s="13"/>
      <c r="S33" s="17"/>
    </row>
    <row r="34" spans="1:28" ht="9.75" customHeight="1" x14ac:dyDescent="0.25">
      <c r="C34" s="5"/>
      <c r="D34" s="5"/>
      <c r="I34" s="2"/>
    </row>
    <row r="35" spans="1:28" x14ac:dyDescent="0.25">
      <c r="B35" s="107" t="str">
        <f>Hinweise!D86</f>
        <v>©  LEL Schwäbisch Gmünd, Abt. 3, 02/2019, Version 2.3</v>
      </c>
      <c r="I35" s="42"/>
      <c r="T35" s="17"/>
      <c r="U35" s="17"/>
    </row>
    <row r="36" spans="1:28" x14ac:dyDescent="0.25">
      <c r="A36" s="16"/>
    </row>
    <row r="38" spans="1:28" ht="28.5" x14ac:dyDescent="0.25">
      <c r="B38" s="157" t="s">
        <v>1</v>
      </c>
      <c r="C38" s="158" t="s">
        <v>0</v>
      </c>
      <c r="D38" s="158"/>
      <c r="E38" s="239" t="s">
        <v>2</v>
      </c>
      <c r="F38" s="241" t="s">
        <v>187</v>
      </c>
      <c r="G38" s="239" t="s">
        <v>3</v>
      </c>
      <c r="H38" s="239" t="s">
        <v>89</v>
      </c>
      <c r="I38" s="272" t="s">
        <v>83</v>
      </c>
      <c r="AB38" s="159" t="s">
        <v>146</v>
      </c>
    </row>
    <row r="39" spans="1:28" ht="15" x14ac:dyDescent="0.25">
      <c r="B39" s="150">
        <v>1</v>
      </c>
      <c r="C39" s="61"/>
      <c r="D39" s="228">
        <f>B39</f>
        <v>1</v>
      </c>
      <c r="E39" s="73"/>
      <c r="F39" s="73"/>
      <c r="G39" s="61"/>
      <c r="H39" s="61"/>
      <c r="I39" s="220"/>
      <c r="AB39" s="155"/>
    </row>
    <row r="40" spans="1:28" ht="15" x14ac:dyDescent="0.25">
      <c r="B40" s="150">
        <v>2</v>
      </c>
      <c r="C40" s="291" t="s">
        <v>247</v>
      </c>
      <c r="D40" s="168">
        <f t="shared" ref="D40:D103" si="30">B40</f>
        <v>2</v>
      </c>
      <c r="E40" s="172" t="s">
        <v>45</v>
      </c>
      <c r="F40" s="172" t="s">
        <v>45</v>
      </c>
      <c r="G40" s="169">
        <v>44</v>
      </c>
      <c r="H40" s="168">
        <v>30</v>
      </c>
      <c r="I40" s="24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170" t="s">
        <v>183</v>
      </c>
    </row>
    <row r="41" spans="1:28" ht="15" x14ac:dyDescent="0.25">
      <c r="B41" s="150">
        <v>3</v>
      </c>
      <c r="C41" s="168" t="s">
        <v>126</v>
      </c>
      <c r="D41" s="168">
        <f t="shared" si="30"/>
        <v>3</v>
      </c>
      <c r="E41" s="172" t="s">
        <v>45</v>
      </c>
      <c r="F41" s="172" t="s">
        <v>45</v>
      </c>
      <c r="G41" s="171">
        <v>50</v>
      </c>
      <c r="H41" s="168">
        <v>30</v>
      </c>
      <c r="I41" s="24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170" t="s">
        <v>127</v>
      </c>
    </row>
    <row r="42" spans="1:28" ht="15" x14ac:dyDescent="0.25">
      <c r="B42" s="150">
        <v>4</v>
      </c>
      <c r="C42" s="168" t="s">
        <v>123</v>
      </c>
      <c r="D42" s="168">
        <f t="shared" si="30"/>
        <v>4</v>
      </c>
      <c r="E42" s="172" t="s">
        <v>45</v>
      </c>
      <c r="F42" s="172" t="s">
        <v>45</v>
      </c>
      <c r="G42" s="171">
        <v>51</v>
      </c>
      <c r="H42" s="168">
        <v>30</v>
      </c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170"/>
    </row>
    <row r="43" spans="1:28" ht="15" x14ac:dyDescent="0.25">
      <c r="B43" s="150">
        <v>5</v>
      </c>
      <c r="C43" s="291" t="s">
        <v>245</v>
      </c>
      <c r="D43" s="168">
        <f t="shared" si="30"/>
        <v>5</v>
      </c>
      <c r="E43" s="172" t="s">
        <v>4</v>
      </c>
      <c r="F43" s="172" t="s">
        <v>45</v>
      </c>
      <c r="G43" s="168">
        <v>112</v>
      </c>
      <c r="H43" s="168">
        <v>30</v>
      </c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170" t="s">
        <v>128</v>
      </c>
    </row>
    <row r="44" spans="1:28" ht="15" x14ac:dyDescent="0.25">
      <c r="B44" s="150">
        <v>6</v>
      </c>
      <c r="C44" s="291" t="s">
        <v>246</v>
      </c>
      <c r="D44" s="168">
        <f t="shared" si="30"/>
        <v>6</v>
      </c>
      <c r="E44" s="172" t="s">
        <v>4</v>
      </c>
      <c r="F44" s="172" t="s">
        <v>45</v>
      </c>
      <c r="G44" s="168">
        <v>113</v>
      </c>
      <c r="H44" s="168">
        <v>30</v>
      </c>
      <c r="I44" s="2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170" t="s">
        <v>128</v>
      </c>
    </row>
    <row r="45" spans="1:28" ht="15" x14ac:dyDescent="0.25">
      <c r="B45" s="150">
        <v>7</v>
      </c>
      <c r="C45" s="291" t="s">
        <v>248</v>
      </c>
      <c r="D45" s="168">
        <f t="shared" si="30"/>
        <v>7</v>
      </c>
      <c r="E45" s="172" t="s">
        <v>4</v>
      </c>
      <c r="F45" s="172" t="s">
        <v>45</v>
      </c>
      <c r="G45" s="168">
        <v>114</v>
      </c>
      <c r="H45" s="168">
        <v>30</v>
      </c>
      <c r="I45" s="24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170"/>
    </row>
    <row r="46" spans="1:28" ht="15" x14ac:dyDescent="0.25">
      <c r="B46" s="150">
        <v>8</v>
      </c>
      <c r="C46" s="168" t="s">
        <v>5</v>
      </c>
      <c r="D46" s="168">
        <f t="shared" si="30"/>
        <v>8</v>
      </c>
      <c r="E46" s="172" t="s">
        <v>4</v>
      </c>
      <c r="F46" s="172" t="s">
        <v>45</v>
      </c>
      <c r="G46" s="168">
        <v>115</v>
      </c>
      <c r="H46" s="168">
        <v>30</v>
      </c>
      <c r="I46" s="24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170"/>
    </row>
    <row r="47" spans="1:28" ht="15" x14ac:dyDescent="0.25">
      <c r="B47" s="150">
        <v>9</v>
      </c>
      <c r="C47" s="168" t="s">
        <v>6</v>
      </c>
      <c r="D47" s="168">
        <f t="shared" si="30"/>
        <v>9</v>
      </c>
      <c r="E47" s="172" t="s">
        <v>4</v>
      </c>
      <c r="F47" s="172" t="s">
        <v>45</v>
      </c>
      <c r="G47" s="168">
        <v>116</v>
      </c>
      <c r="H47" s="168">
        <v>30</v>
      </c>
      <c r="I47" s="24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170"/>
    </row>
    <row r="48" spans="1:28" ht="15" x14ac:dyDescent="0.25">
      <c r="B48" s="150">
        <v>10</v>
      </c>
      <c r="C48" s="291" t="s">
        <v>249</v>
      </c>
      <c r="D48" s="168">
        <f t="shared" si="30"/>
        <v>10</v>
      </c>
      <c r="E48" s="172" t="s">
        <v>4</v>
      </c>
      <c r="F48" s="172" t="s">
        <v>45</v>
      </c>
      <c r="G48" s="168">
        <v>118</v>
      </c>
      <c r="H48" s="168">
        <v>30</v>
      </c>
      <c r="I48" s="24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170"/>
    </row>
    <row r="49" spans="2:28" ht="15" x14ac:dyDescent="0.25">
      <c r="B49" s="150">
        <v>11</v>
      </c>
      <c r="C49" s="291" t="s">
        <v>250</v>
      </c>
      <c r="D49" s="168">
        <f t="shared" si="30"/>
        <v>11</v>
      </c>
      <c r="E49" s="172" t="s">
        <v>4</v>
      </c>
      <c r="F49" s="172" t="s">
        <v>45</v>
      </c>
      <c r="G49" s="168">
        <v>119</v>
      </c>
      <c r="H49" s="168">
        <v>30</v>
      </c>
      <c r="I49" s="24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170"/>
    </row>
    <row r="50" spans="2:28" ht="15" x14ac:dyDescent="0.25">
      <c r="B50" s="150">
        <v>12</v>
      </c>
      <c r="C50" s="291" t="s">
        <v>251</v>
      </c>
      <c r="D50" s="168">
        <f t="shared" si="30"/>
        <v>12</v>
      </c>
      <c r="E50" s="172" t="s">
        <v>4</v>
      </c>
      <c r="F50" s="172" t="s">
        <v>45</v>
      </c>
      <c r="G50" s="168">
        <v>120</v>
      </c>
      <c r="H50" s="168">
        <v>30</v>
      </c>
      <c r="I50" s="24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170" t="s">
        <v>127</v>
      </c>
    </row>
    <row r="51" spans="2:28" ht="15" x14ac:dyDescent="0.25">
      <c r="B51" s="150">
        <v>13</v>
      </c>
      <c r="C51" s="168" t="s">
        <v>8</v>
      </c>
      <c r="D51" s="168">
        <f t="shared" si="30"/>
        <v>13</v>
      </c>
      <c r="E51" s="172" t="s">
        <v>4</v>
      </c>
      <c r="F51" s="172" t="s">
        <v>45</v>
      </c>
      <c r="G51" s="168">
        <v>121</v>
      </c>
      <c r="H51" s="168">
        <v>30</v>
      </c>
      <c r="I51" s="24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170"/>
    </row>
    <row r="52" spans="2:28" ht="15" x14ac:dyDescent="0.25">
      <c r="B52" s="150">
        <v>14</v>
      </c>
      <c r="C52" s="168" t="s">
        <v>9</v>
      </c>
      <c r="D52" s="168">
        <f t="shared" si="30"/>
        <v>14</v>
      </c>
      <c r="E52" s="172" t="s">
        <v>4</v>
      </c>
      <c r="F52" s="172" t="s">
        <v>45</v>
      </c>
      <c r="G52" s="168">
        <v>122</v>
      </c>
      <c r="H52" s="168">
        <v>30</v>
      </c>
      <c r="I52" s="24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170"/>
    </row>
    <row r="53" spans="2:28" ht="15" x14ac:dyDescent="0.25">
      <c r="B53" s="150">
        <v>15</v>
      </c>
      <c r="C53" s="168" t="s">
        <v>10</v>
      </c>
      <c r="D53" s="168">
        <f t="shared" si="30"/>
        <v>15</v>
      </c>
      <c r="E53" s="172" t="s">
        <v>4</v>
      </c>
      <c r="F53" s="172" t="s">
        <v>45</v>
      </c>
      <c r="G53" s="168">
        <v>125</v>
      </c>
      <c r="H53" s="168">
        <v>30</v>
      </c>
      <c r="I53" s="24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170"/>
    </row>
    <row r="54" spans="2:28" ht="15" x14ac:dyDescent="0.25">
      <c r="B54" s="150">
        <v>16</v>
      </c>
      <c r="C54" s="168" t="s">
        <v>11</v>
      </c>
      <c r="D54" s="168">
        <f t="shared" si="30"/>
        <v>16</v>
      </c>
      <c r="E54" s="172" t="s">
        <v>4</v>
      </c>
      <c r="F54" s="172" t="s">
        <v>45</v>
      </c>
      <c r="G54" s="168">
        <v>131</v>
      </c>
      <c r="H54" s="168">
        <v>30</v>
      </c>
      <c r="I54" s="2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170"/>
    </row>
    <row r="55" spans="2:28" ht="15" x14ac:dyDescent="0.25">
      <c r="B55" s="150">
        <v>17</v>
      </c>
      <c r="C55" s="168" t="s">
        <v>12</v>
      </c>
      <c r="D55" s="168">
        <f t="shared" si="30"/>
        <v>17</v>
      </c>
      <c r="E55" s="172" t="s">
        <v>4</v>
      </c>
      <c r="F55" s="172" t="s">
        <v>45</v>
      </c>
      <c r="G55" s="168">
        <v>132</v>
      </c>
      <c r="H55" s="168">
        <v>30</v>
      </c>
      <c r="I55" s="24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170"/>
    </row>
    <row r="56" spans="2:28" ht="15" x14ac:dyDescent="0.25">
      <c r="B56" s="150">
        <v>18</v>
      </c>
      <c r="C56" s="168" t="s">
        <v>13</v>
      </c>
      <c r="D56" s="168">
        <f t="shared" si="30"/>
        <v>18</v>
      </c>
      <c r="E56" s="172" t="s">
        <v>4</v>
      </c>
      <c r="F56" s="172" t="s">
        <v>45</v>
      </c>
      <c r="G56" s="168">
        <v>142</v>
      </c>
      <c r="H56" s="168">
        <v>30</v>
      </c>
      <c r="I56" s="24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170"/>
    </row>
    <row r="57" spans="2:28" ht="15" x14ac:dyDescent="0.25">
      <c r="B57" s="150">
        <v>19</v>
      </c>
      <c r="C57" s="168" t="s">
        <v>14</v>
      </c>
      <c r="D57" s="168">
        <f t="shared" si="30"/>
        <v>19</v>
      </c>
      <c r="E57" s="172" t="s">
        <v>4</v>
      </c>
      <c r="F57" s="172" t="s">
        <v>45</v>
      </c>
      <c r="G57" s="168">
        <v>143</v>
      </c>
      <c r="H57" s="168">
        <v>30</v>
      </c>
      <c r="I57" s="24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170"/>
    </row>
    <row r="58" spans="2:28" ht="15" x14ac:dyDescent="0.25">
      <c r="B58" s="150">
        <v>20</v>
      </c>
      <c r="C58" s="168" t="s">
        <v>15</v>
      </c>
      <c r="D58" s="168">
        <f t="shared" si="30"/>
        <v>20</v>
      </c>
      <c r="E58" s="172" t="s">
        <v>4</v>
      </c>
      <c r="F58" s="172" t="s">
        <v>45</v>
      </c>
      <c r="G58" s="168">
        <v>144</v>
      </c>
      <c r="H58" s="168">
        <v>30</v>
      </c>
      <c r="I58" s="24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170"/>
    </row>
    <row r="59" spans="2:28" ht="15" x14ac:dyDescent="0.25">
      <c r="B59" s="150">
        <v>21</v>
      </c>
      <c r="C59" s="168" t="s">
        <v>16</v>
      </c>
      <c r="D59" s="168">
        <f t="shared" si="30"/>
        <v>21</v>
      </c>
      <c r="E59" s="172" t="s">
        <v>4</v>
      </c>
      <c r="F59" s="172" t="s">
        <v>45</v>
      </c>
      <c r="G59" s="168">
        <v>156</v>
      </c>
      <c r="H59" s="168">
        <v>30</v>
      </c>
      <c r="I59" s="24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170"/>
    </row>
    <row r="60" spans="2:28" ht="15" x14ac:dyDescent="0.25">
      <c r="B60" s="150">
        <v>22</v>
      </c>
      <c r="C60" s="168" t="s">
        <v>17</v>
      </c>
      <c r="D60" s="168">
        <f t="shared" si="30"/>
        <v>22</v>
      </c>
      <c r="E60" s="172" t="s">
        <v>4</v>
      </c>
      <c r="F60" s="172" t="s">
        <v>45</v>
      </c>
      <c r="G60" s="168">
        <v>157</v>
      </c>
      <c r="H60" s="168">
        <v>30</v>
      </c>
      <c r="I60" s="24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170"/>
    </row>
    <row r="61" spans="2:28" ht="15" x14ac:dyDescent="0.25">
      <c r="B61" s="150">
        <v>23</v>
      </c>
      <c r="C61" s="173" t="s">
        <v>244</v>
      </c>
      <c r="D61" s="168">
        <f t="shared" si="30"/>
        <v>23</v>
      </c>
      <c r="E61" s="172" t="s">
        <v>45</v>
      </c>
      <c r="F61" s="172" t="s">
        <v>45</v>
      </c>
      <c r="G61" s="168">
        <v>171</v>
      </c>
      <c r="H61" s="168">
        <v>30</v>
      </c>
      <c r="I61" s="24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170" t="s">
        <v>122</v>
      </c>
    </row>
    <row r="62" spans="2:28" ht="15" x14ac:dyDescent="0.25">
      <c r="B62" s="150">
        <v>24</v>
      </c>
      <c r="C62" s="173" t="s">
        <v>186</v>
      </c>
      <c r="D62" s="168">
        <f t="shared" si="30"/>
        <v>24</v>
      </c>
      <c r="E62" s="172" t="s">
        <v>4</v>
      </c>
      <c r="F62" s="172" t="s">
        <v>45</v>
      </c>
      <c r="G62" s="168">
        <v>181</v>
      </c>
      <c r="H62" s="168">
        <v>30</v>
      </c>
      <c r="I62" s="24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170"/>
    </row>
    <row r="63" spans="2:28" ht="15" x14ac:dyDescent="0.25">
      <c r="B63" s="150">
        <v>25</v>
      </c>
      <c r="C63" s="168" t="s">
        <v>18</v>
      </c>
      <c r="D63" s="168">
        <f t="shared" si="30"/>
        <v>25</v>
      </c>
      <c r="E63" s="172" t="s">
        <v>45</v>
      </c>
      <c r="F63" s="172" t="s">
        <v>45</v>
      </c>
      <c r="G63" s="168">
        <v>182</v>
      </c>
      <c r="H63" s="168">
        <v>30</v>
      </c>
      <c r="I63" s="24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170"/>
    </row>
    <row r="64" spans="2:28" ht="15" x14ac:dyDescent="0.25">
      <c r="B64" s="150">
        <v>26</v>
      </c>
      <c r="C64" s="291" t="s">
        <v>252</v>
      </c>
      <c r="D64" s="168">
        <f t="shared" si="30"/>
        <v>26</v>
      </c>
      <c r="E64" s="172" t="s">
        <v>4</v>
      </c>
      <c r="F64" s="172" t="s">
        <v>45</v>
      </c>
      <c r="G64" s="168">
        <v>183</v>
      </c>
      <c r="H64" s="168">
        <v>30</v>
      </c>
      <c r="I64" s="2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170"/>
    </row>
    <row r="65" spans="2:28" ht="15" x14ac:dyDescent="0.25">
      <c r="B65" s="150">
        <v>27</v>
      </c>
      <c r="C65" s="211" t="s">
        <v>182</v>
      </c>
      <c r="D65" s="168">
        <f t="shared" si="30"/>
        <v>27</v>
      </c>
      <c r="E65" s="172" t="s">
        <v>4</v>
      </c>
      <c r="F65" s="172" t="s">
        <v>45</v>
      </c>
      <c r="G65" s="168">
        <v>184</v>
      </c>
      <c r="H65" s="168">
        <v>30</v>
      </c>
      <c r="I65" s="24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170" t="s">
        <v>183</v>
      </c>
    </row>
    <row r="66" spans="2:28" ht="15" x14ac:dyDescent="0.25">
      <c r="B66" s="150">
        <v>28</v>
      </c>
      <c r="C66" s="291" t="s">
        <v>253</v>
      </c>
      <c r="D66" s="168">
        <f t="shared" si="30"/>
        <v>28</v>
      </c>
      <c r="E66" s="172" t="s">
        <v>45</v>
      </c>
      <c r="F66" s="172" t="s">
        <v>45</v>
      </c>
      <c r="G66" s="168">
        <v>186</v>
      </c>
      <c r="H66" s="168">
        <v>30</v>
      </c>
      <c r="I66" s="24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170"/>
    </row>
    <row r="67" spans="2:28" ht="15" x14ac:dyDescent="0.25">
      <c r="B67" s="150">
        <v>29</v>
      </c>
      <c r="C67" s="168" t="s">
        <v>205</v>
      </c>
      <c r="D67" s="168">
        <f t="shared" si="30"/>
        <v>29</v>
      </c>
      <c r="E67" s="172" t="s">
        <v>45</v>
      </c>
      <c r="F67" s="172" t="s">
        <v>45</v>
      </c>
      <c r="G67" s="168">
        <v>187</v>
      </c>
      <c r="H67" s="168">
        <v>30</v>
      </c>
      <c r="I67" s="24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170" t="s">
        <v>206</v>
      </c>
    </row>
    <row r="68" spans="2:28" ht="15" x14ac:dyDescent="0.25">
      <c r="B68" s="150">
        <v>30</v>
      </c>
      <c r="C68" s="168" t="s">
        <v>129</v>
      </c>
      <c r="D68" s="168">
        <f t="shared" si="30"/>
        <v>30</v>
      </c>
      <c r="E68" s="172" t="s">
        <v>4</v>
      </c>
      <c r="F68" s="172" t="s">
        <v>45</v>
      </c>
      <c r="G68" s="168">
        <v>190</v>
      </c>
      <c r="H68" s="168">
        <v>30</v>
      </c>
      <c r="I68" s="24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170" t="s">
        <v>128</v>
      </c>
    </row>
    <row r="69" spans="2:28" ht="15" x14ac:dyDescent="0.25">
      <c r="B69" s="150">
        <v>31</v>
      </c>
      <c r="C69" s="168" t="s">
        <v>19</v>
      </c>
      <c r="D69" s="168">
        <f t="shared" si="30"/>
        <v>31</v>
      </c>
      <c r="E69" s="172"/>
      <c r="F69" s="172"/>
      <c r="G69" s="168"/>
      <c r="H69" s="168"/>
      <c r="I69" s="24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170"/>
    </row>
    <row r="70" spans="2:28" ht="15" x14ac:dyDescent="0.25">
      <c r="B70" s="150">
        <v>32</v>
      </c>
      <c r="C70" s="168" t="s">
        <v>150</v>
      </c>
      <c r="D70" s="168">
        <f t="shared" si="30"/>
        <v>32</v>
      </c>
      <c r="E70" s="172" t="s">
        <v>45</v>
      </c>
      <c r="F70" s="172" t="s">
        <v>4</v>
      </c>
      <c r="G70" s="168">
        <v>210</v>
      </c>
      <c r="H70" s="168">
        <v>30</v>
      </c>
      <c r="I70" s="24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170"/>
    </row>
    <row r="71" spans="2:28" ht="15" x14ac:dyDescent="0.25">
      <c r="B71" s="150">
        <v>33</v>
      </c>
      <c r="C71" s="291" t="s">
        <v>254</v>
      </c>
      <c r="D71" s="168">
        <f t="shared" si="30"/>
        <v>33</v>
      </c>
      <c r="E71" s="172" t="s">
        <v>45</v>
      </c>
      <c r="F71" s="172" t="s">
        <v>4</v>
      </c>
      <c r="G71" s="168">
        <v>211</v>
      </c>
      <c r="H71" s="168">
        <v>30</v>
      </c>
      <c r="I71" s="24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170"/>
    </row>
    <row r="72" spans="2:28" ht="15" x14ac:dyDescent="0.25">
      <c r="B72" s="150">
        <v>34</v>
      </c>
      <c r="C72" s="168" t="s">
        <v>130</v>
      </c>
      <c r="D72" s="168">
        <f t="shared" si="30"/>
        <v>34</v>
      </c>
      <c r="E72" s="172" t="s">
        <v>45</v>
      </c>
      <c r="F72" s="172" t="s">
        <v>4</v>
      </c>
      <c r="G72" s="168">
        <v>212</v>
      </c>
      <c r="H72" s="168">
        <v>30</v>
      </c>
      <c r="I72" s="24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170" t="s">
        <v>127</v>
      </c>
    </row>
    <row r="73" spans="2:28" ht="15" x14ac:dyDescent="0.25">
      <c r="B73" s="150">
        <v>35</v>
      </c>
      <c r="C73" s="291" t="s">
        <v>255</v>
      </c>
      <c r="D73" s="168">
        <f t="shared" si="30"/>
        <v>35</v>
      </c>
      <c r="E73" s="172" t="s">
        <v>45</v>
      </c>
      <c r="F73" s="172" t="s">
        <v>4</v>
      </c>
      <c r="G73" s="168">
        <v>220</v>
      </c>
      <c r="H73" s="168">
        <v>30</v>
      </c>
      <c r="I73" s="24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170"/>
    </row>
    <row r="74" spans="2:28" ht="15" x14ac:dyDescent="0.25">
      <c r="B74" s="150">
        <v>36</v>
      </c>
      <c r="C74" s="291" t="s">
        <v>256</v>
      </c>
      <c r="D74" s="168">
        <f t="shared" si="30"/>
        <v>36</v>
      </c>
      <c r="E74" s="172" t="s">
        <v>45</v>
      </c>
      <c r="F74" s="172" t="s">
        <v>4</v>
      </c>
      <c r="G74" s="168">
        <v>221</v>
      </c>
      <c r="H74" s="168">
        <v>30</v>
      </c>
      <c r="I74" s="2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170"/>
    </row>
    <row r="75" spans="2:28" ht="15" x14ac:dyDescent="0.25">
      <c r="B75" s="150">
        <v>37</v>
      </c>
      <c r="C75" s="168" t="s">
        <v>20</v>
      </c>
      <c r="D75" s="168">
        <f t="shared" si="30"/>
        <v>37</v>
      </c>
      <c r="E75" s="172" t="s">
        <v>45</v>
      </c>
      <c r="F75" s="172" t="s">
        <v>4</v>
      </c>
      <c r="G75" s="168">
        <v>230</v>
      </c>
      <c r="H75" s="168">
        <v>30</v>
      </c>
      <c r="I75" s="24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170"/>
    </row>
    <row r="76" spans="2:28" ht="15" x14ac:dyDescent="0.25">
      <c r="B76" s="150">
        <v>38</v>
      </c>
      <c r="C76" s="291" t="s">
        <v>257</v>
      </c>
      <c r="D76" s="168">
        <f t="shared" si="30"/>
        <v>38</v>
      </c>
      <c r="E76" s="172" t="s">
        <v>45</v>
      </c>
      <c r="F76" s="172" t="s">
        <v>4</v>
      </c>
      <c r="G76" s="168">
        <v>240</v>
      </c>
      <c r="H76" s="168">
        <v>30</v>
      </c>
      <c r="I76" s="24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170" t="s">
        <v>128</v>
      </c>
    </row>
    <row r="77" spans="2:28" ht="15" x14ac:dyDescent="0.25">
      <c r="B77" s="150">
        <v>39</v>
      </c>
      <c r="C77" s="291" t="s">
        <v>258</v>
      </c>
      <c r="D77" s="168">
        <f t="shared" si="30"/>
        <v>39</v>
      </c>
      <c r="E77" s="172" t="s">
        <v>45</v>
      </c>
      <c r="F77" s="172" t="s">
        <v>4</v>
      </c>
      <c r="G77" s="168">
        <v>250</v>
      </c>
      <c r="H77" s="168">
        <v>30</v>
      </c>
      <c r="I77" s="24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170" t="s">
        <v>128</v>
      </c>
    </row>
    <row r="78" spans="2:28" ht="15" x14ac:dyDescent="0.25">
      <c r="B78" s="150">
        <v>40</v>
      </c>
      <c r="C78" s="168" t="s">
        <v>132</v>
      </c>
      <c r="D78" s="168">
        <f t="shared" si="30"/>
        <v>40</v>
      </c>
      <c r="E78" s="172" t="s">
        <v>45</v>
      </c>
      <c r="F78" s="172" t="s">
        <v>4</v>
      </c>
      <c r="G78" s="168">
        <v>290</v>
      </c>
      <c r="H78" s="168">
        <v>30</v>
      </c>
      <c r="I78" s="24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170" t="s">
        <v>128</v>
      </c>
    </row>
    <row r="79" spans="2:28" ht="15" x14ac:dyDescent="0.25">
      <c r="B79" s="150">
        <v>41</v>
      </c>
      <c r="C79" s="291" t="s">
        <v>259</v>
      </c>
      <c r="D79" s="168">
        <f t="shared" si="30"/>
        <v>41</v>
      </c>
      <c r="E79" s="172" t="s">
        <v>45</v>
      </c>
      <c r="F79" s="172" t="s">
        <v>4</v>
      </c>
      <c r="G79" s="168">
        <v>292</v>
      </c>
      <c r="H79" s="168">
        <v>30</v>
      </c>
      <c r="I79" s="24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170"/>
    </row>
    <row r="80" spans="2:28" ht="15" x14ac:dyDescent="0.25">
      <c r="B80" s="150">
        <v>42</v>
      </c>
      <c r="C80" s="168" t="s">
        <v>19</v>
      </c>
      <c r="D80" s="168">
        <f t="shared" si="30"/>
        <v>42</v>
      </c>
      <c r="E80" s="172"/>
      <c r="F80" s="172"/>
      <c r="G80" s="168"/>
      <c r="H80" s="168"/>
      <c r="I80" s="2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170"/>
    </row>
    <row r="81" spans="2:28" ht="15" x14ac:dyDescent="0.25">
      <c r="B81" s="150">
        <v>43</v>
      </c>
      <c r="C81" s="168" t="s">
        <v>22</v>
      </c>
      <c r="D81" s="168">
        <f t="shared" si="30"/>
        <v>43</v>
      </c>
      <c r="E81" s="172" t="s">
        <v>45</v>
      </c>
      <c r="F81" s="172" t="s">
        <v>45</v>
      </c>
      <c r="G81" s="168">
        <v>311</v>
      </c>
      <c r="H81" s="168">
        <v>30</v>
      </c>
      <c r="I81" s="24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170"/>
    </row>
    <row r="82" spans="2:28" ht="15" x14ac:dyDescent="0.25">
      <c r="B82" s="150">
        <v>44</v>
      </c>
      <c r="C82" s="211" t="s">
        <v>23</v>
      </c>
      <c r="D82" s="168">
        <f t="shared" si="30"/>
        <v>44</v>
      </c>
      <c r="E82" s="172" t="s">
        <v>45</v>
      </c>
      <c r="F82" s="172" t="s">
        <v>45</v>
      </c>
      <c r="G82" s="225">
        <v>312</v>
      </c>
      <c r="H82" s="168">
        <v>30</v>
      </c>
      <c r="I82" s="24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170"/>
    </row>
    <row r="83" spans="2:28" ht="15" x14ac:dyDescent="0.25">
      <c r="B83" s="150">
        <v>45</v>
      </c>
      <c r="C83" s="211" t="s">
        <v>24</v>
      </c>
      <c r="D83" s="168">
        <f t="shared" si="30"/>
        <v>45</v>
      </c>
      <c r="E83" s="172" t="s">
        <v>45</v>
      </c>
      <c r="F83" s="172" t="s">
        <v>45</v>
      </c>
      <c r="G83" s="226">
        <v>320</v>
      </c>
      <c r="H83" s="168">
        <v>30</v>
      </c>
      <c r="I83" s="24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170"/>
    </row>
    <row r="84" spans="2:28" ht="15" x14ac:dyDescent="0.25">
      <c r="B84" s="150">
        <v>46</v>
      </c>
      <c r="C84" s="168" t="s">
        <v>25</v>
      </c>
      <c r="D84" s="168">
        <f t="shared" si="30"/>
        <v>46</v>
      </c>
      <c r="E84" s="172" t="s">
        <v>45</v>
      </c>
      <c r="F84" s="172" t="s">
        <v>4</v>
      </c>
      <c r="G84" s="168">
        <v>330</v>
      </c>
      <c r="H84" s="168">
        <v>30</v>
      </c>
      <c r="I84" s="24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170"/>
    </row>
    <row r="85" spans="2:28" ht="15" x14ac:dyDescent="0.25">
      <c r="B85" s="150">
        <v>47</v>
      </c>
      <c r="C85" s="168" t="s">
        <v>26</v>
      </c>
      <c r="D85" s="168">
        <f t="shared" si="30"/>
        <v>47</v>
      </c>
      <c r="E85" s="172" t="s">
        <v>45</v>
      </c>
      <c r="F85" s="172" t="s">
        <v>45</v>
      </c>
      <c r="G85" s="168">
        <v>341</v>
      </c>
      <c r="H85" s="168">
        <v>30</v>
      </c>
      <c r="I85" s="24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170"/>
    </row>
    <row r="86" spans="2:28" ht="15" x14ac:dyDescent="0.25">
      <c r="B86" s="150">
        <v>48</v>
      </c>
      <c r="C86" s="168" t="s">
        <v>133</v>
      </c>
      <c r="D86" s="168">
        <f t="shared" si="30"/>
        <v>48</v>
      </c>
      <c r="E86" s="172" t="s">
        <v>45</v>
      </c>
      <c r="F86" s="172" t="s">
        <v>45</v>
      </c>
      <c r="G86" s="168">
        <v>390</v>
      </c>
      <c r="H86" s="168">
        <v>30</v>
      </c>
      <c r="I86" s="24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170" t="s">
        <v>128</v>
      </c>
    </row>
    <row r="87" spans="2:28" ht="15" x14ac:dyDescent="0.25">
      <c r="B87" s="150">
        <v>49</v>
      </c>
      <c r="C87" s="168" t="s">
        <v>209</v>
      </c>
      <c r="D87" s="168">
        <f t="shared" si="30"/>
        <v>49</v>
      </c>
      <c r="E87" s="172" t="s">
        <v>45</v>
      </c>
      <c r="F87" s="172" t="s">
        <v>45</v>
      </c>
      <c r="G87" s="168">
        <v>392</v>
      </c>
      <c r="H87" s="168">
        <v>30</v>
      </c>
      <c r="I87" s="24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170" t="s">
        <v>183</v>
      </c>
    </row>
    <row r="88" spans="2:28" ht="15" x14ac:dyDescent="0.25">
      <c r="B88" s="150">
        <v>50</v>
      </c>
      <c r="C88" s="211" t="s">
        <v>184</v>
      </c>
      <c r="D88" s="168">
        <f t="shared" si="30"/>
        <v>50</v>
      </c>
      <c r="E88" s="172" t="s">
        <v>45</v>
      </c>
      <c r="F88" s="172" t="s">
        <v>45</v>
      </c>
      <c r="G88" s="226">
        <v>393</v>
      </c>
      <c r="H88" s="168">
        <v>30</v>
      </c>
      <c r="I88" s="24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170" t="s">
        <v>183</v>
      </c>
    </row>
    <row r="89" spans="2:28" ht="15" x14ac:dyDescent="0.25">
      <c r="B89" s="150">
        <v>51</v>
      </c>
      <c r="C89" s="173" t="s">
        <v>260</v>
      </c>
      <c r="D89" s="168">
        <f t="shared" si="30"/>
        <v>51</v>
      </c>
      <c r="E89" s="172" t="s">
        <v>45</v>
      </c>
      <c r="F89" s="172" t="s">
        <v>45</v>
      </c>
      <c r="G89" s="226">
        <v>708</v>
      </c>
      <c r="H89" s="168">
        <v>30</v>
      </c>
      <c r="I89" s="24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170" t="s">
        <v>183</v>
      </c>
    </row>
    <row r="90" spans="2:28" ht="15" x14ac:dyDescent="0.25">
      <c r="B90" s="150">
        <v>52</v>
      </c>
      <c r="C90" s="168" t="s">
        <v>19</v>
      </c>
      <c r="D90" s="168">
        <f t="shared" si="30"/>
        <v>52</v>
      </c>
      <c r="E90" s="172"/>
      <c r="F90" s="172"/>
      <c r="G90" s="168"/>
      <c r="H90" s="168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170"/>
    </row>
    <row r="91" spans="2:28" ht="15" x14ac:dyDescent="0.25">
      <c r="B91" s="150">
        <v>53</v>
      </c>
      <c r="C91" s="291" t="s">
        <v>261</v>
      </c>
      <c r="D91" s="168">
        <f t="shared" si="30"/>
        <v>53</v>
      </c>
      <c r="E91" s="172" t="s">
        <v>45</v>
      </c>
      <c r="F91" s="172" t="s">
        <v>45</v>
      </c>
      <c r="G91" s="168">
        <v>315</v>
      </c>
      <c r="H91" s="168">
        <v>30</v>
      </c>
      <c r="I91" s="24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170" t="s">
        <v>183</v>
      </c>
    </row>
    <row r="92" spans="2:28" ht="15" x14ac:dyDescent="0.25">
      <c r="B92" s="150">
        <v>54</v>
      </c>
      <c r="C92" s="291" t="s">
        <v>262</v>
      </c>
      <c r="D92" s="168">
        <f t="shared" si="30"/>
        <v>54</v>
      </c>
      <c r="E92" s="172" t="s">
        <v>45</v>
      </c>
      <c r="F92" s="172" t="s">
        <v>45</v>
      </c>
      <c r="G92" s="168">
        <v>316</v>
      </c>
      <c r="H92" s="168">
        <v>30</v>
      </c>
      <c r="I92" s="24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170" t="s">
        <v>183</v>
      </c>
    </row>
    <row r="93" spans="2:28" ht="15" x14ac:dyDescent="0.25">
      <c r="B93" s="150">
        <v>55</v>
      </c>
      <c r="C93" s="291" t="s">
        <v>263</v>
      </c>
      <c r="D93" s="168">
        <f t="shared" si="30"/>
        <v>55</v>
      </c>
      <c r="E93" s="172" t="s">
        <v>45</v>
      </c>
      <c r="F93" s="172" t="s">
        <v>45</v>
      </c>
      <c r="G93" s="168">
        <v>413</v>
      </c>
      <c r="H93" s="168">
        <v>30</v>
      </c>
      <c r="I93" s="24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170" t="s">
        <v>128</v>
      </c>
    </row>
    <row r="94" spans="2:28" ht="15" x14ac:dyDescent="0.25">
      <c r="B94" s="150">
        <v>56</v>
      </c>
      <c r="C94" s="168" t="s">
        <v>134</v>
      </c>
      <c r="D94" s="168">
        <f t="shared" si="30"/>
        <v>56</v>
      </c>
      <c r="E94" s="172" t="s">
        <v>45</v>
      </c>
      <c r="F94" s="172" t="s">
        <v>4</v>
      </c>
      <c r="G94" s="168">
        <v>421</v>
      </c>
      <c r="H94" s="168">
        <v>30</v>
      </c>
      <c r="I94" s="24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170" t="s">
        <v>128</v>
      </c>
    </row>
    <row r="95" spans="2:28" ht="15" x14ac:dyDescent="0.25">
      <c r="B95" s="150">
        <v>57</v>
      </c>
      <c r="C95" s="168" t="s">
        <v>30</v>
      </c>
      <c r="D95" s="168">
        <f t="shared" si="30"/>
        <v>57</v>
      </c>
      <c r="E95" s="172" t="s">
        <v>45</v>
      </c>
      <c r="F95" s="172" t="s">
        <v>4</v>
      </c>
      <c r="G95" s="168">
        <v>422</v>
      </c>
      <c r="H95" s="168">
        <v>40</v>
      </c>
      <c r="I95" s="24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170"/>
    </row>
    <row r="96" spans="2:28" ht="15" x14ac:dyDescent="0.25">
      <c r="B96" s="150">
        <v>58</v>
      </c>
      <c r="C96" s="291" t="s">
        <v>264</v>
      </c>
      <c r="D96" s="168">
        <f t="shared" si="30"/>
        <v>58</v>
      </c>
      <c r="E96" s="172" t="s">
        <v>45</v>
      </c>
      <c r="F96" s="172" t="s">
        <v>4</v>
      </c>
      <c r="G96" s="168">
        <v>423</v>
      </c>
      <c r="H96" s="168">
        <v>30</v>
      </c>
      <c r="I96" s="24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170" t="s">
        <v>128</v>
      </c>
    </row>
    <row r="97" spans="2:28" ht="15" x14ac:dyDescent="0.25">
      <c r="B97" s="150">
        <v>59</v>
      </c>
      <c r="C97" s="168" t="s">
        <v>31</v>
      </c>
      <c r="D97" s="168">
        <f t="shared" si="30"/>
        <v>59</v>
      </c>
      <c r="E97" s="172" t="s">
        <v>45</v>
      </c>
      <c r="F97" s="172" t="s">
        <v>45</v>
      </c>
      <c r="G97" s="168">
        <v>424</v>
      </c>
      <c r="H97" s="168">
        <v>30</v>
      </c>
      <c r="I97" s="24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170"/>
    </row>
    <row r="98" spans="2:28" ht="15" x14ac:dyDescent="0.25">
      <c r="B98" s="150">
        <v>60</v>
      </c>
      <c r="C98" s="168" t="s">
        <v>62</v>
      </c>
      <c r="D98" s="168">
        <f t="shared" si="30"/>
        <v>60</v>
      </c>
      <c r="E98" s="172" t="s">
        <v>45</v>
      </c>
      <c r="F98" s="172" t="s">
        <v>4</v>
      </c>
      <c r="G98" s="168">
        <v>425</v>
      </c>
      <c r="H98" s="168">
        <v>30</v>
      </c>
      <c r="I98" s="24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170"/>
    </row>
    <row r="99" spans="2:28" ht="15" x14ac:dyDescent="0.25">
      <c r="B99" s="150">
        <v>61</v>
      </c>
      <c r="C99" s="291" t="s">
        <v>265</v>
      </c>
      <c r="D99" s="168">
        <f t="shared" si="30"/>
        <v>61</v>
      </c>
      <c r="E99" s="172" t="s">
        <v>45</v>
      </c>
      <c r="F99" s="172" t="s">
        <v>4</v>
      </c>
      <c r="G99" s="168">
        <v>426</v>
      </c>
      <c r="H99" s="168">
        <v>30</v>
      </c>
      <c r="I99" s="24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170" t="s">
        <v>128</v>
      </c>
    </row>
    <row r="100" spans="2:28" ht="15" x14ac:dyDescent="0.25">
      <c r="B100" s="150">
        <v>62</v>
      </c>
      <c r="C100" s="211" t="s">
        <v>135</v>
      </c>
      <c r="D100" s="168">
        <f t="shared" si="30"/>
        <v>62</v>
      </c>
      <c r="E100" s="172" t="s">
        <v>45</v>
      </c>
      <c r="F100" s="172" t="s">
        <v>4</v>
      </c>
      <c r="G100" s="168">
        <v>427</v>
      </c>
      <c r="H100" s="168">
        <v>30</v>
      </c>
      <c r="I100" s="24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170" t="s">
        <v>127</v>
      </c>
    </row>
    <row r="101" spans="2:28" ht="15" x14ac:dyDescent="0.25">
      <c r="B101" s="150">
        <v>63</v>
      </c>
      <c r="C101" s="168" t="s">
        <v>136</v>
      </c>
      <c r="D101" s="168">
        <f t="shared" si="30"/>
        <v>63</v>
      </c>
      <c r="E101" s="172" t="s">
        <v>45</v>
      </c>
      <c r="F101" s="172" t="s">
        <v>4</v>
      </c>
      <c r="G101" s="168">
        <v>429</v>
      </c>
      <c r="H101" s="168">
        <v>30</v>
      </c>
      <c r="I101" s="24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170" t="s">
        <v>128</v>
      </c>
    </row>
    <row r="102" spans="2:28" ht="15" x14ac:dyDescent="0.25">
      <c r="B102" s="150">
        <v>64</v>
      </c>
      <c r="C102" s="291" t="s">
        <v>266</v>
      </c>
      <c r="D102" s="168">
        <f t="shared" si="30"/>
        <v>64</v>
      </c>
      <c r="E102" s="172" t="s">
        <v>45</v>
      </c>
      <c r="F102" s="172" t="s">
        <v>4</v>
      </c>
      <c r="G102" s="168">
        <v>430</v>
      </c>
      <c r="H102" s="168">
        <v>30</v>
      </c>
      <c r="I102" s="24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170"/>
    </row>
    <row r="103" spans="2:28" ht="15" x14ac:dyDescent="0.25">
      <c r="B103" s="150">
        <v>65</v>
      </c>
      <c r="C103" s="168" t="s">
        <v>137</v>
      </c>
      <c r="D103" s="168">
        <f t="shared" si="30"/>
        <v>65</v>
      </c>
      <c r="E103" s="172" t="s">
        <v>45</v>
      </c>
      <c r="F103" s="172" t="s">
        <v>4</v>
      </c>
      <c r="G103" s="168">
        <v>431</v>
      </c>
      <c r="H103" s="168">
        <v>30</v>
      </c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170"/>
    </row>
    <row r="104" spans="2:28" ht="15" x14ac:dyDescent="0.25">
      <c r="B104" s="150">
        <v>66</v>
      </c>
      <c r="C104" s="291" t="s">
        <v>267</v>
      </c>
      <c r="D104" s="168">
        <f t="shared" ref="D104:D136" si="31">B104</f>
        <v>66</v>
      </c>
      <c r="E104" s="172" t="s">
        <v>45</v>
      </c>
      <c r="F104" s="172" t="s">
        <v>4</v>
      </c>
      <c r="G104" s="168">
        <v>432</v>
      </c>
      <c r="H104" s="168">
        <v>30</v>
      </c>
      <c r="I104" s="24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170"/>
    </row>
    <row r="105" spans="2:28" ht="15" x14ac:dyDescent="0.25">
      <c r="B105" s="150">
        <v>67</v>
      </c>
      <c r="C105" s="168" t="s">
        <v>138</v>
      </c>
      <c r="D105" s="168">
        <f t="shared" si="31"/>
        <v>67</v>
      </c>
      <c r="E105" s="172" t="s">
        <v>45</v>
      </c>
      <c r="F105" s="172" t="s">
        <v>4</v>
      </c>
      <c r="G105" s="168">
        <v>47</v>
      </c>
      <c r="H105" s="168">
        <v>30</v>
      </c>
      <c r="I105" s="24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170"/>
    </row>
    <row r="106" spans="2:28" ht="15" x14ac:dyDescent="0.25">
      <c r="B106" s="150">
        <v>68</v>
      </c>
      <c r="C106" s="168" t="s">
        <v>19</v>
      </c>
      <c r="D106" s="168">
        <f t="shared" si="31"/>
        <v>68</v>
      </c>
      <c r="E106" s="172"/>
      <c r="F106" s="172"/>
      <c r="G106" s="168"/>
      <c r="H106" s="168"/>
      <c r="I106" s="24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170"/>
    </row>
    <row r="107" spans="2:28" ht="15" x14ac:dyDescent="0.25">
      <c r="B107" s="150">
        <v>69</v>
      </c>
      <c r="C107" s="173" t="s">
        <v>268</v>
      </c>
      <c r="D107" s="168">
        <f t="shared" si="31"/>
        <v>69</v>
      </c>
      <c r="E107" s="172" t="s">
        <v>45</v>
      </c>
      <c r="F107" s="172" t="s">
        <v>45</v>
      </c>
      <c r="G107" s="168">
        <v>602</v>
      </c>
      <c r="H107" s="168">
        <v>30</v>
      </c>
      <c r="I107" s="24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170" t="s">
        <v>227</v>
      </c>
    </row>
    <row r="108" spans="2:28" ht="15" x14ac:dyDescent="0.25">
      <c r="B108" s="150">
        <v>70</v>
      </c>
      <c r="C108" s="168" t="s">
        <v>28</v>
      </c>
      <c r="D108" s="168">
        <f t="shared" si="31"/>
        <v>70</v>
      </c>
      <c r="E108" s="172" t="s">
        <v>45</v>
      </c>
      <c r="F108" s="172" t="s">
        <v>45</v>
      </c>
      <c r="G108" s="168">
        <v>603</v>
      </c>
      <c r="H108" s="168">
        <v>30</v>
      </c>
      <c r="I108" s="24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170"/>
    </row>
    <row r="109" spans="2:28" ht="15" x14ac:dyDescent="0.25">
      <c r="B109" s="150">
        <v>71</v>
      </c>
      <c r="C109" s="168" t="s">
        <v>29</v>
      </c>
      <c r="D109" s="168">
        <f t="shared" si="31"/>
        <v>71</v>
      </c>
      <c r="E109" s="172" t="s">
        <v>45</v>
      </c>
      <c r="F109" s="172" t="s">
        <v>45</v>
      </c>
      <c r="G109" s="171">
        <v>604</v>
      </c>
      <c r="H109" s="168">
        <v>30</v>
      </c>
      <c r="I109" s="24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170"/>
    </row>
    <row r="110" spans="2:28" ht="15" x14ac:dyDescent="0.25">
      <c r="B110" s="150">
        <v>72</v>
      </c>
      <c r="C110" s="168" t="s">
        <v>139</v>
      </c>
      <c r="D110" s="168">
        <f t="shared" si="31"/>
        <v>72</v>
      </c>
      <c r="E110" s="172" t="s">
        <v>45</v>
      </c>
      <c r="F110" s="172" t="s">
        <v>45</v>
      </c>
      <c r="G110" s="168">
        <v>605</v>
      </c>
      <c r="H110" s="168">
        <v>30</v>
      </c>
      <c r="I110" s="24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170"/>
    </row>
    <row r="111" spans="2:28" ht="15" x14ac:dyDescent="0.25">
      <c r="B111" s="150">
        <v>73</v>
      </c>
      <c r="C111" s="168" t="s">
        <v>19</v>
      </c>
      <c r="D111" s="168">
        <f t="shared" si="31"/>
        <v>73</v>
      </c>
      <c r="E111" s="172"/>
      <c r="F111" s="172"/>
      <c r="G111" s="168"/>
      <c r="H111" s="168"/>
      <c r="I111" s="24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170"/>
    </row>
    <row r="112" spans="2:28" ht="15" x14ac:dyDescent="0.25">
      <c r="B112" s="150">
        <v>74</v>
      </c>
      <c r="C112" s="223" t="s">
        <v>33</v>
      </c>
      <c r="D112" s="168">
        <f t="shared" si="31"/>
        <v>74</v>
      </c>
      <c r="E112" s="172" t="s">
        <v>45</v>
      </c>
      <c r="F112" s="172" t="s">
        <v>45</v>
      </c>
      <c r="G112" s="168">
        <v>610</v>
      </c>
      <c r="H112" s="168">
        <v>30</v>
      </c>
      <c r="I112" s="24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170"/>
    </row>
    <row r="113" spans="2:28" ht="15" x14ac:dyDescent="0.25">
      <c r="B113" s="150">
        <v>75</v>
      </c>
      <c r="C113" s="291" t="s">
        <v>269</v>
      </c>
      <c r="D113" s="168">
        <f t="shared" si="31"/>
        <v>75</v>
      </c>
      <c r="E113" s="172" t="s">
        <v>45</v>
      </c>
      <c r="F113" s="172" t="s">
        <v>45</v>
      </c>
      <c r="G113" s="168">
        <v>644</v>
      </c>
      <c r="H113" s="168">
        <v>30</v>
      </c>
      <c r="I113" s="24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170"/>
    </row>
    <row r="114" spans="2:28" ht="15" x14ac:dyDescent="0.25">
      <c r="B114" s="150">
        <v>76</v>
      </c>
      <c r="C114" s="168" t="s">
        <v>207</v>
      </c>
      <c r="D114" s="168">
        <f t="shared" si="31"/>
        <v>76</v>
      </c>
      <c r="E114" s="172" t="s">
        <v>45</v>
      </c>
      <c r="F114" s="172" t="s">
        <v>45</v>
      </c>
      <c r="G114" s="173">
        <v>861</v>
      </c>
      <c r="H114" s="168">
        <v>30</v>
      </c>
      <c r="I114" s="24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69" t="s">
        <v>225</v>
      </c>
    </row>
    <row r="115" spans="2:28" ht="15" x14ac:dyDescent="0.25">
      <c r="B115" s="150">
        <v>77</v>
      </c>
      <c r="C115" s="167" t="s">
        <v>34</v>
      </c>
      <c r="D115" s="168">
        <f t="shared" si="31"/>
        <v>77</v>
      </c>
      <c r="E115" s="172" t="s">
        <v>45</v>
      </c>
      <c r="F115" s="172" t="s">
        <v>45</v>
      </c>
      <c r="G115" s="226">
        <v>650</v>
      </c>
      <c r="H115" s="168">
        <v>30</v>
      </c>
      <c r="I115" s="24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170"/>
    </row>
    <row r="116" spans="2:28" ht="15" x14ac:dyDescent="0.25">
      <c r="B116" s="150">
        <v>78</v>
      </c>
      <c r="C116" s="168" t="s">
        <v>35</v>
      </c>
      <c r="D116" s="168">
        <f t="shared" si="31"/>
        <v>78</v>
      </c>
      <c r="E116" s="172" t="s">
        <v>45</v>
      </c>
      <c r="F116" s="172" t="s">
        <v>45</v>
      </c>
      <c r="G116" s="168">
        <v>701</v>
      </c>
      <c r="H116" s="168">
        <v>30</v>
      </c>
      <c r="I116" s="24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170"/>
    </row>
    <row r="117" spans="2:28" ht="15" x14ac:dyDescent="0.25">
      <c r="B117" s="150">
        <v>79</v>
      </c>
      <c r="C117" s="168" t="s">
        <v>140</v>
      </c>
      <c r="D117" s="168">
        <f t="shared" si="31"/>
        <v>79</v>
      </c>
      <c r="E117" s="172" t="s">
        <v>45</v>
      </c>
      <c r="F117" s="172" t="s">
        <v>45</v>
      </c>
      <c r="G117" s="171">
        <v>702</v>
      </c>
      <c r="H117" s="168">
        <v>30</v>
      </c>
      <c r="I117" s="24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170" t="s">
        <v>127</v>
      </c>
    </row>
    <row r="118" spans="2:28" ht="15" x14ac:dyDescent="0.25">
      <c r="B118" s="150">
        <v>80</v>
      </c>
      <c r="C118" s="168" t="s">
        <v>141</v>
      </c>
      <c r="D118" s="168">
        <f t="shared" si="31"/>
        <v>80</v>
      </c>
      <c r="E118" s="172" t="s">
        <v>45</v>
      </c>
      <c r="F118" s="172" t="s">
        <v>45</v>
      </c>
      <c r="G118" s="168">
        <v>705</v>
      </c>
      <c r="H118" s="168">
        <v>30</v>
      </c>
      <c r="I118" s="24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170" t="s">
        <v>128</v>
      </c>
    </row>
    <row r="119" spans="2:28" ht="15" x14ac:dyDescent="0.25">
      <c r="B119" s="150">
        <v>81</v>
      </c>
      <c r="C119" s="168" t="s">
        <v>36</v>
      </c>
      <c r="D119" s="168">
        <f t="shared" si="31"/>
        <v>81</v>
      </c>
      <c r="E119" s="172" t="s">
        <v>45</v>
      </c>
      <c r="F119" s="172" t="s">
        <v>45</v>
      </c>
      <c r="G119" s="168">
        <v>707</v>
      </c>
      <c r="H119" s="168">
        <v>30</v>
      </c>
      <c r="I119" s="24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170"/>
    </row>
    <row r="120" spans="2:28" ht="15" x14ac:dyDescent="0.25">
      <c r="B120" s="150">
        <v>82</v>
      </c>
      <c r="C120" s="168" t="s">
        <v>142</v>
      </c>
      <c r="D120" s="168">
        <f t="shared" si="31"/>
        <v>82</v>
      </c>
      <c r="E120" s="172" t="s">
        <v>45</v>
      </c>
      <c r="F120" s="172" t="s">
        <v>45</v>
      </c>
      <c r="G120" s="168">
        <v>709</v>
      </c>
      <c r="H120" s="168">
        <v>30</v>
      </c>
      <c r="I120" s="24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170"/>
    </row>
    <row r="121" spans="2:28" ht="15" x14ac:dyDescent="0.25">
      <c r="B121" s="150">
        <v>83</v>
      </c>
      <c r="C121" s="291" t="s">
        <v>270</v>
      </c>
      <c r="D121" s="168">
        <f t="shared" si="31"/>
        <v>83</v>
      </c>
      <c r="E121" s="172" t="s">
        <v>45</v>
      </c>
      <c r="F121" s="172" t="s">
        <v>45</v>
      </c>
      <c r="G121" s="168">
        <v>48</v>
      </c>
      <c r="H121" s="168">
        <v>30</v>
      </c>
      <c r="I121" s="24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170"/>
    </row>
    <row r="122" spans="2:28" ht="15" x14ac:dyDescent="0.25">
      <c r="B122" s="150">
        <v>84</v>
      </c>
      <c r="C122" s="211" t="s">
        <v>37</v>
      </c>
      <c r="D122" s="168">
        <f t="shared" si="31"/>
        <v>84</v>
      </c>
      <c r="E122" s="172" t="s">
        <v>45</v>
      </c>
      <c r="F122" s="172" t="s">
        <v>45</v>
      </c>
      <c r="G122" s="168">
        <v>720</v>
      </c>
      <c r="H122" s="168">
        <v>30</v>
      </c>
      <c r="I122" s="24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170"/>
    </row>
    <row r="123" spans="2:28" ht="15" x14ac:dyDescent="0.25">
      <c r="B123" s="150">
        <v>85</v>
      </c>
      <c r="C123" s="291" t="s">
        <v>271</v>
      </c>
      <c r="D123" s="168">
        <f t="shared" si="31"/>
        <v>85</v>
      </c>
      <c r="E123" s="172" t="s">
        <v>45</v>
      </c>
      <c r="F123" s="172" t="s">
        <v>45</v>
      </c>
      <c r="G123" s="168">
        <v>777</v>
      </c>
      <c r="H123" s="168">
        <v>30</v>
      </c>
      <c r="I123" s="24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170" t="s">
        <v>127</v>
      </c>
    </row>
    <row r="124" spans="2:28" ht="15" x14ac:dyDescent="0.25">
      <c r="B124" s="150">
        <v>86</v>
      </c>
      <c r="C124" s="173" t="s">
        <v>272</v>
      </c>
      <c r="D124" s="168">
        <f t="shared" si="31"/>
        <v>86</v>
      </c>
      <c r="E124" s="172" t="s">
        <v>45</v>
      </c>
      <c r="F124" s="172" t="s">
        <v>45</v>
      </c>
      <c r="G124" s="168">
        <v>801</v>
      </c>
      <c r="H124" s="168">
        <v>30</v>
      </c>
      <c r="I124" s="24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69" t="s">
        <v>226</v>
      </c>
    </row>
    <row r="125" spans="2:28" ht="15" x14ac:dyDescent="0.25">
      <c r="B125" s="150">
        <v>87</v>
      </c>
      <c r="C125" s="168" t="s">
        <v>32</v>
      </c>
      <c r="D125" s="168">
        <f t="shared" si="31"/>
        <v>87</v>
      </c>
      <c r="E125" s="172" t="s">
        <v>45</v>
      </c>
      <c r="F125" s="172" t="s">
        <v>45</v>
      </c>
      <c r="G125" s="168">
        <v>803</v>
      </c>
      <c r="H125" s="168">
        <v>30</v>
      </c>
      <c r="I125" s="24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170"/>
    </row>
    <row r="126" spans="2:28" ht="15" x14ac:dyDescent="0.25">
      <c r="B126" s="150">
        <v>88</v>
      </c>
      <c r="C126" s="291" t="s">
        <v>273</v>
      </c>
      <c r="D126" s="168">
        <f t="shared" si="31"/>
        <v>88</v>
      </c>
      <c r="E126" s="172" t="s">
        <v>45</v>
      </c>
      <c r="F126" s="172" t="s">
        <v>45</v>
      </c>
      <c r="G126" s="168">
        <v>804</v>
      </c>
      <c r="H126" s="168">
        <v>30</v>
      </c>
      <c r="I126" s="24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170"/>
    </row>
    <row r="127" spans="2:28" ht="15" x14ac:dyDescent="0.25">
      <c r="B127" s="150">
        <v>89</v>
      </c>
      <c r="C127" s="168" t="s">
        <v>19</v>
      </c>
      <c r="D127" s="168">
        <f t="shared" si="31"/>
        <v>89</v>
      </c>
      <c r="E127" s="172"/>
      <c r="F127" s="172"/>
      <c r="G127" s="168"/>
      <c r="H127" s="168"/>
      <c r="I127" s="24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170"/>
    </row>
    <row r="128" spans="2:28" ht="15" x14ac:dyDescent="0.25">
      <c r="B128" s="150">
        <v>90</v>
      </c>
      <c r="C128" s="168" t="s">
        <v>143</v>
      </c>
      <c r="D128" s="168">
        <f t="shared" si="31"/>
        <v>90</v>
      </c>
      <c r="E128" s="172" t="s">
        <v>45</v>
      </c>
      <c r="F128" s="172" t="s">
        <v>45</v>
      </c>
      <c r="G128" s="168">
        <v>912</v>
      </c>
      <c r="H128" s="168">
        <v>30</v>
      </c>
      <c r="I128" s="24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170" t="s">
        <v>127</v>
      </c>
    </row>
    <row r="129" spans="2:28" ht="15" x14ac:dyDescent="0.25">
      <c r="B129" s="150">
        <v>91</v>
      </c>
      <c r="C129" s="168" t="s">
        <v>38</v>
      </c>
      <c r="D129" s="168">
        <f t="shared" si="31"/>
        <v>91</v>
      </c>
      <c r="E129" s="172" t="s">
        <v>45</v>
      </c>
      <c r="F129" s="172" t="s">
        <v>45</v>
      </c>
      <c r="G129" s="168">
        <v>914</v>
      </c>
      <c r="H129" s="168">
        <v>30</v>
      </c>
      <c r="I129" s="24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170"/>
    </row>
    <row r="130" spans="2:28" ht="15" x14ac:dyDescent="0.25">
      <c r="B130" s="150">
        <v>92</v>
      </c>
      <c r="C130" s="168" t="s">
        <v>39</v>
      </c>
      <c r="D130" s="168">
        <f t="shared" si="31"/>
        <v>92</v>
      </c>
      <c r="E130" s="172" t="s">
        <v>45</v>
      </c>
      <c r="F130" s="172" t="s">
        <v>45</v>
      </c>
      <c r="G130" s="168">
        <v>915</v>
      </c>
      <c r="H130" s="168">
        <v>30</v>
      </c>
      <c r="I130" s="271" t="s">
        <v>230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170"/>
    </row>
    <row r="131" spans="2:28" ht="15" x14ac:dyDescent="0.25">
      <c r="B131" s="150">
        <v>93</v>
      </c>
      <c r="C131" s="168" t="s">
        <v>125</v>
      </c>
      <c r="D131" s="168">
        <f t="shared" si="31"/>
        <v>93</v>
      </c>
      <c r="E131" s="172" t="s">
        <v>45</v>
      </c>
      <c r="F131" s="172" t="s">
        <v>45</v>
      </c>
      <c r="G131" s="168">
        <v>590</v>
      </c>
      <c r="H131" s="168">
        <v>30</v>
      </c>
      <c r="I131" s="271" t="s">
        <v>230</v>
      </c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170"/>
    </row>
    <row r="132" spans="2:28" ht="15" x14ac:dyDescent="0.25">
      <c r="B132" s="150">
        <v>94</v>
      </c>
      <c r="C132" s="168" t="s">
        <v>40</v>
      </c>
      <c r="D132" s="168">
        <f t="shared" si="31"/>
        <v>94</v>
      </c>
      <c r="E132" s="172" t="s">
        <v>45</v>
      </c>
      <c r="F132" s="172" t="s">
        <v>45</v>
      </c>
      <c r="G132" s="168">
        <v>591</v>
      </c>
      <c r="H132" s="168">
        <v>30</v>
      </c>
      <c r="I132" s="271" t="s">
        <v>230</v>
      </c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170"/>
    </row>
    <row r="133" spans="2:28" ht="15" x14ac:dyDescent="0.25">
      <c r="B133" s="150">
        <v>95</v>
      </c>
      <c r="C133" s="173" t="s">
        <v>274</v>
      </c>
      <c r="D133" s="168">
        <f t="shared" si="31"/>
        <v>95</v>
      </c>
      <c r="E133" s="172" t="s">
        <v>45</v>
      </c>
      <c r="F133" s="172" t="s">
        <v>45</v>
      </c>
      <c r="G133" s="168">
        <v>594</v>
      </c>
      <c r="H133" s="168">
        <v>30</v>
      </c>
      <c r="I133" s="271" t="s">
        <v>230</v>
      </c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69" t="s">
        <v>224</v>
      </c>
    </row>
    <row r="134" spans="2:28" ht="15" x14ac:dyDescent="0.25">
      <c r="B134" s="150">
        <v>96</v>
      </c>
      <c r="C134" s="173" t="s">
        <v>275</v>
      </c>
      <c r="D134" s="168">
        <f t="shared" si="31"/>
        <v>96</v>
      </c>
      <c r="E134" s="172" t="s">
        <v>45</v>
      </c>
      <c r="F134" s="172" t="s">
        <v>45</v>
      </c>
      <c r="G134" s="168">
        <v>595</v>
      </c>
      <c r="H134" s="168">
        <v>30</v>
      </c>
      <c r="I134" s="271" t="s">
        <v>230</v>
      </c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69" t="s">
        <v>224</v>
      </c>
    </row>
    <row r="135" spans="2:28" ht="15" x14ac:dyDescent="0.25">
      <c r="B135" s="150">
        <v>97</v>
      </c>
      <c r="C135" s="173" t="s">
        <v>228</v>
      </c>
      <c r="D135" s="168">
        <f t="shared" si="31"/>
        <v>97</v>
      </c>
      <c r="E135" s="172" t="s">
        <v>45</v>
      </c>
      <c r="F135" s="172" t="s">
        <v>45</v>
      </c>
      <c r="G135" s="168">
        <v>65</v>
      </c>
      <c r="H135" s="168">
        <v>30</v>
      </c>
      <c r="I135" s="271" t="s">
        <v>230</v>
      </c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69" t="s">
        <v>224</v>
      </c>
    </row>
    <row r="136" spans="2:28" ht="15" x14ac:dyDescent="0.25">
      <c r="B136" s="151">
        <v>98</v>
      </c>
      <c r="C136" s="152"/>
      <c r="D136" s="233">
        <f t="shared" si="31"/>
        <v>98</v>
      </c>
      <c r="E136" s="153"/>
      <c r="F136" s="153"/>
      <c r="G136" s="152"/>
      <c r="H136" s="152"/>
      <c r="I136" s="32"/>
      <c r="AB136" s="156"/>
    </row>
  </sheetData>
  <sheetProtection password="CC18" sheet="1" objects="1" scenarios="1" autoFilter="0"/>
  <autoFilter ref="C38:AB136"/>
  <mergeCells count="3">
    <mergeCell ref="U4:V4"/>
    <mergeCell ref="C32:I32"/>
    <mergeCell ref="B33:I33"/>
  </mergeCells>
  <conditionalFormatting sqref="I7:I21">
    <cfRule type="containsText" dxfId="41" priority="1" operator="containsText" text="nein">
      <formula>NOT(ISERROR(SEARCH("nein",I7)))</formula>
    </cfRule>
  </conditionalFormatting>
  <conditionalFormatting sqref="B7">
    <cfRule type="expression" dxfId="40" priority="7">
      <formula>$T$7&gt;1</formula>
    </cfRule>
  </conditionalFormatting>
  <conditionalFormatting sqref="B8">
    <cfRule type="expression" dxfId="39" priority="8">
      <formula>$T$8&gt;1</formula>
    </cfRule>
  </conditionalFormatting>
  <conditionalFormatting sqref="B9">
    <cfRule type="expression" dxfId="38" priority="9">
      <formula>$T$9&gt;1</formula>
    </cfRule>
  </conditionalFormatting>
  <conditionalFormatting sqref="B10">
    <cfRule type="expression" dxfId="37" priority="10">
      <formula>$T$10&gt;1</formula>
    </cfRule>
  </conditionalFormatting>
  <conditionalFormatting sqref="B11">
    <cfRule type="expression" dxfId="36" priority="11">
      <formula>$T$11&gt;1</formula>
    </cfRule>
  </conditionalFormatting>
  <conditionalFormatting sqref="B12">
    <cfRule type="expression" dxfId="35" priority="12">
      <formula>$T$12&gt;1</formula>
    </cfRule>
  </conditionalFormatting>
  <conditionalFormatting sqref="B13">
    <cfRule type="expression" dxfId="34" priority="13">
      <formula>$T$13&gt;1</formula>
    </cfRule>
  </conditionalFormatting>
  <conditionalFormatting sqref="B14">
    <cfRule type="expression" dxfId="33" priority="14">
      <formula>$T$14&gt;1</formula>
    </cfRule>
  </conditionalFormatting>
  <conditionalFormatting sqref="B15">
    <cfRule type="expression" dxfId="32" priority="15">
      <formula>$T$15&gt;1</formula>
    </cfRule>
  </conditionalFormatting>
  <conditionalFormatting sqref="B16">
    <cfRule type="expression" dxfId="31" priority="16">
      <formula>$T$16&gt;1</formula>
    </cfRule>
  </conditionalFormatting>
  <conditionalFormatting sqref="B17">
    <cfRule type="expression" dxfId="30" priority="17">
      <formula>$T$17&gt;1</formula>
    </cfRule>
  </conditionalFormatting>
  <conditionalFormatting sqref="B18">
    <cfRule type="expression" dxfId="29" priority="18">
      <formula>$T$18&gt;1</formula>
    </cfRule>
  </conditionalFormatting>
  <conditionalFormatting sqref="B19">
    <cfRule type="expression" dxfId="28" priority="19">
      <formula>$T$19&gt;1</formula>
    </cfRule>
  </conditionalFormatting>
  <conditionalFormatting sqref="B20">
    <cfRule type="expression" dxfId="27" priority="20">
      <formula>$T$20&gt;1</formula>
    </cfRule>
  </conditionalFormatting>
  <conditionalFormatting sqref="B21">
    <cfRule type="expression" dxfId="26" priority="21">
      <formula>$T$21&gt;1</formula>
    </cfRule>
  </conditionalFormatting>
  <dataValidations xWindow="482" yWindow="446" count="2">
    <dataValidation type="list" allowBlank="1" showInputMessage="1" showErrorMessage="1" promptTitle="Bildung einer Kulturgruppe" prompt="Zur Bildung einer Kulturgruppe vergeben Sie für Kulturen unter 10 % Anteil an der Ackerfläche eine Gemeinsame Zahl aus der Auswahlliste._x000a_Die Nutzcodes 590, 591 und 915 können keiner Kulturgruppe zugeordnet werden." sqref="D7:D21">
      <formula1>$Q$24:$Q$29</formula1>
    </dataValidation>
    <dataValidation type="list" allowBlank="1" showInputMessage="1" showErrorMessage="1" errorTitle="Kultur" error="Bitte wählen Sie eine Kultur aus!" sqref="C7:C21">
      <formula1>$C$39:$C$136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81" orientation="landscape" r:id="rId1"/>
  <headerFooter>
    <oddFooter>&amp;R&amp;D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6A79F7EB-FED2-4073-A0E1-047694B1F5F0}">
            <xm:f>NOT(ISERROR(SEARCH("nein",I25)))</xm:f>
            <xm:f>"nein"</xm:f>
            <x14:dxf>
              <font>
                <color rgb="FFFF0000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5" operator="containsText" id="{7703AB69-80A1-4646-A658-7D8010E3A654}">
            <xm:f>NOT(ISERROR(SEARCH("nein",I29)))</xm:f>
            <xm:f>"nein"</xm:f>
            <x14:dxf>
              <font>
                <color rgb="FFFF0000"/>
              </font>
            </x14:dxf>
          </x14:cfRule>
          <xm:sqref>I29</xm:sqref>
        </x14:conditionalFormatting>
        <x14:conditionalFormatting xmlns:xm="http://schemas.microsoft.com/office/excel/2006/main">
          <x14:cfRule type="containsText" priority="4" operator="containsText" id="{9506BC59-426B-440E-B61E-8360C0122F31}">
            <xm:f>NOT(ISERROR(SEARCH("nein",I30)))</xm:f>
            <xm:f>"nein"</xm:f>
            <x14:dxf>
              <font>
                <color rgb="FFFF0000"/>
              </font>
            </x14:dxf>
          </x14:cfRule>
          <xm:sqref>I30</xm:sqref>
        </x14:conditionalFormatting>
        <x14:conditionalFormatting xmlns:xm="http://schemas.microsoft.com/office/excel/2006/main">
          <x14:cfRule type="containsText" priority="3" operator="containsText" id="{FAAF9434-5A59-42F4-8A7C-DD034E10C6FE}">
            <xm:f>NOT(ISERROR(SEARCH("nein",I27)))</xm:f>
            <xm:f>"nein"</xm:f>
            <x14:dxf>
              <font>
                <color rgb="FFFF0000"/>
              </font>
            </x14:dxf>
          </x14:cfRule>
          <xm:sqref>I27</xm:sqref>
        </x14:conditionalFormatting>
        <x14:conditionalFormatting xmlns:xm="http://schemas.microsoft.com/office/excel/2006/main">
          <x14:cfRule type="containsText" priority="2" operator="containsText" id="{972707E2-42AD-464E-AD36-F870564B98F8}">
            <xm:f>NOT(ISERROR(SEARCH("nein",I26)))</xm:f>
            <xm:f>"nein"</xm:f>
            <x14:dxf>
              <font>
                <color rgb="FFFF0000"/>
              </font>
            </x14:dxf>
          </x14:cfRule>
          <xm:sqref>I26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36"/>
  <sheetViews>
    <sheetView showGridLines="0" zoomScale="90" zoomScaleNormal="90" workbookViewId="0">
      <pane ySplit="6" topLeftCell="A7" activePane="bottomLeft" state="frozen"/>
      <selection pane="bottomLeft"/>
    </sheetView>
  </sheetViews>
  <sheetFormatPr baseColWidth="10" defaultColWidth="11.42578125" defaultRowHeight="15.75" x14ac:dyDescent="0.25"/>
  <cols>
    <col min="1" max="1" width="1.7109375" style="213" customWidth="1"/>
    <col min="2" max="2" width="8.28515625" style="3" customWidth="1"/>
    <col min="3" max="3" width="57.7109375" style="1" customWidth="1"/>
    <col min="4" max="4" width="13.28515625" style="1" customWidth="1"/>
    <col min="5" max="5" width="13.28515625" style="2" customWidth="1"/>
    <col min="6" max="6" width="13.28515625" style="3" customWidth="1"/>
    <col min="7" max="8" width="13.28515625" style="1" customWidth="1"/>
    <col min="9" max="9" width="14.85546875" style="1" customWidth="1"/>
    <col min="10" max="10" width="14.85546875" style="1" hidden="1" customWidth="1"/>
    <col min="11" max="27" width="11.42578125" style="1" hidden="1" customWidth="1"/>
    <col min="28" max="28" width="6.5703125" style="1" hidden="1" customWidth="1"/>
    <col min="29" max="29" width="11.42578125" style="1" hidden="1" customWidth="1"/>
    <col min="30" max="16384" width="11.42578125" style="1"/>
  </cols>
  <sheetData>
    <row r="1" spans="1:28" ht="23.25" x14ac:dyDescent="0.25">
      <c r="A1" s="212"/>
      <c r="C1" s="80" t="s">
        <v>192</v>
      </c>
      <c r="D1" s="9"/>
    </row>
    <row r="2" spans="1:28" ht="20.25" x14ac:dyDescent="0.25">
      <c r="C2" s="81" t="s">
        <v>50</v>
      </c>
      <c r="D2" s="10"/>
    </row>
    <row r="3" spans="1:28" ht="16.5" thickBot="1" x14ac:dyDescent="0.3">
      <c r="C3" s="217" t="str">
        <f>IF(T22&gt;1,"Einzelkultur mehrfach ausgewählt! Bitte gleiche Nutzcodes zusammenführen.","")</f>
        <v/>
      </c>
      <c r="I3" s="121" t="str">
        <f>IF(V22&gt;0,"NC 065, 590, 591, 915 zur Bildung einer Kulturgruppe nicht zulässig","")</f>
        <v/>
      </c>
    </row>
    <row r="4" spans="1:28" ht="20.25" x14ac:dyDescent="0.25">
      <c r="B4" s="75" t="s">
        <v>75</v>
      </c>
      <c r="C4" s="28"/>
      <c r="D4" s="115" t="s">
        <v>63</v>
      </c>
      <c r="E4" s="115" t="s">
        <v>2</v>
      </c>
      <c r="F4" s="115" t="s">
        <v>204</v>
      </c>
      <c r="G4" s="115" t="s">
        <v>65</v>
      </c>
      <c r="H4" s="115" t="s">
        <v>66</v>
      </c>
      <c r="I4" s="116" t="s">
        <v>48</v>
      </c>
      <c r="J4" s="163" t="s">
        <v>80</v>
      </c>
      <c r="K4" s="18" t="s">
        <v>42</v>
      </c>
      <c r="L4" s="18" t="s">
        <v>87</v>
      </c>
      <c r="M4" s="18" t="s">
        <v>43</v>
      </c>
      <c r="N4" s="133"/>
      <c r="O4" s="31" t="s">
        <v>82</v>
      </c>
      <c r="P4" s="12"/>
      <c r="Q4" s="18"/>
      <c r="R4" s="18" t="s">
        <v>83</v>
      </c>
      <c r="S4" s="18"/>
      <c r="T4" s="31" t="s">
        <v>94</v>
      </c>
      <c r="U4" s="280" t="s">
        <v>199</v>
      </c>
      <c r="V4" s="281"/>
    </row>
    <row r="5" spans="1:28" ht="38.25" x14ac:dyDescent="0.25">
      <c r="B5" s="117" t="s">
        <v>74</v>
      </c>
      <c r="C5" s="125" t="s">
        <v>0</v>
      </c>
      <c r="D5" s="257" t="s">
        <v>64</v>
      </c>
      <c r="E5" s="259"/>
      <c r="F5" s="174" t="s">
        <v>203</v>
      </c>
      <c r="G5" s="267" t="s">
        <v>220</v>
      </c>
      <c r="H5" s="257" t="s">
        <v>46</v>
      </c>
      <c r="I5" s="258" t="s">
        <v>151</v>
      </c>
      <c r="J5" s="36" t="s">
        <v>71</v>
      </c>
      <c r="K5" s="30"/>
      <c r="L5" s="30"/>
      <c r="M5" s="30"/>
      <c r="N5" s="260" t="s">
        <v>170</v>
      </c>
      <c r="O5" s="34" t="s">
        <v>81</v>
      </c>
      <c r="P5" s="32"/>
      <c r="Q5" s="30"/>
      <c r="R5" s="270" t="str">
        <f>'Auswahl Kultur'!R5</f>
        <v>065, 590, 591-595, 915</v>
      </c>
      <c r="S5" s="30"/>
      <c r="T5" s="120" t="s">
        <v>95</v>
      </c>
      <c r="U5" s="149"/>
      <c r="V5" s="36"/>
      <c r="W5" s="141" t="s">
        <v>161</v>
      </c>
      <c r="X5" s="141" t="s">
        <v>162</v>
      </c>
      <c r="Y5" s="141" t="s">
        <v>163</v>
      </c>
      <c r="Z5" s="141" t="s">
        <v>164</v>
      </c>
      <c r="AA5" s="163" t="s">
        <v>165</v>
      </c>
      <c r="AB5" s="23"/>
    </row>
    <row r="6" spans="1:28" ht="15" x14ac:dyDescent="0.2">
      <c r="B6" s="250"/>
      <c r="C6" s="251"/>
      <c r="D6" s="252"/>
      <c r="E6" s="253"/>
      <c r="F6" s="254"/>
      <c r="G6" s="255" t="s">
        <v>44</v>
      </c>
      <c r="H6" s="252" t="s">
        <v>72</v>
      </c>
      <c r="I6" s="256" t="s">
        <v>221</v>
      </c>
      <c r="J6" s="242"/>
      <c r="K6" s="20"/>
      <c r="L6" s="20"/>
      <c r="M6" s="20"/>
      <c r="N6" s="261"/>
      <c r="O6" s="243"/>
      <c r="P6" s="220"/>
      <c r="Q6" s="264"/>
      <c r="R6" s="265"/>
      <c r="S6" s="18"/>
      <c r="T6" s="266"/>
      <c r="U6" s="247"/>
      <c r="V6" s="248"/>
      <c r="W6" s="248"/>
      <c r="X6" s="248"/>
      <c r="Y6" s="248"/>
      <c r="Z6" s="248"/>
      <c r="AA6" s="242"/>
      <c r="AB6" s="23"/>
    </row>
    <row r="7" spans="1:28" ht="15.75" customHeight="1" x14ac:dyDescent="0.25">
      <c r="A7" s="214">
        <f t="shared" ref="A7:A21" si="0">IF(ISERROR(VLOOKUP(C7,Kultur,2,FALSE))=TRUE,1,(VLOOKUP(C7,Kultur,2,FALSE)))</f>
        <v>1</v>
      </c>
      <c r="B7" s="175"/>
      <c r="C7" s="164" t="str">
        <f t="shared" ref="C7:C21" si="1">IF(B7="","",VLOOKUP(B7,$G$39:$AC$136,23,FALSE))</f>
        <v/>
      </c>
      <c r="D7" s="83"/>
      <c r="E7" s="84" t="str">
        <f t="shared" ref="E7:E21" si="2">IF(A7=1,"",VLOOKUP(C7,Kultur,3,FALSE))</f>
        <v/>
      </c>
      <c r="F7" s="84" t="str">
        <f t="shared" ref="F7:F21" si="3">IF(A7=1,"",VLOOKUP(C7,Kultur,4,FALSE))</f>
        <v/>
      </c>
      <c r="G7" s="85"/>
      <c r="H7" s="86">
        <f t="shared" ref="H7:H22" si="4">IF(ISERROR(G7/$G$22%)=TRUE,0,G7/$G$22%)</f>
        <v>0</v>
      </c>
      <c r="I7" s="87" t="str">
        <f t="shared" ref="I7:I21" si="5">IF(G7=0,"",IF(R7=1,"----",IF(O7=2,"nein",IF(OR(O7=1,P7=0),"ja","nein"))))</f>
        <v/>
      </c>
      <c r="J7" s="29">
        <f t="shared" ref="J7:J21" si="6">VLOOKUP(A7,$B$39:$H$136,7,FALSE)</f>
        <v>0</v>
      </c>
      <c r="K7" s="20">
        <f t="shared" ref="K7:K21" si="7">IF(G7="",0,IF(R7=1,0,IF(AND(H7&gt;=10,H7&lt;=J7),1,0)))</f>
        <v>0</v>
      </c>
      <c r="L7" s="20">
        <f t="shared" ref="L7:L21" si="8">IF(G7="",0,IF(H7&gt;J7,1,0))</f>
        <v>0</v>
      </c>
      <c r="M7" s="33">
        <f>IF(G7="",0,IF(H7&lt;10,1,0))</f>
        <v>0</v>
      </c>
      <c r="N7" s="262">
        <f t="shared" ref="N7:N8" si="9">IF(AND(D7&gt;0,M7=1),1,0)</f>
        <v>0</v>
      </c>
      <c r="O7" s="24">
        <f t="shared" ref="O7:O21" si="10">IF(D7="",0,VLOOKUP(D7,$Q$25:$S$29,3,FALSE))</f>
        <v>0</v>
      </c>
      <c r="P7" s="21">
        <f t="shared" ref="P7:P22" si="11">SUM(L7,M7)</f>
        <v>0</v>
      </c>
      <c r="Q7" s="134" t="str">
        <f t="shared" ref="Q7:Q22" si="12">IF(R7=1,"",IF(M7=1,C7&amp;", ",""))</f>
        <v/>
      </c>
      <c r="R7" s="132" t="str">
        <f>IF(AB7="A",1,"")</f>
        <v/>
      </c>
      <c r="S7" s="132">
        <f t="shared" ref="S7:S21" si="13">IF(R7=1,0,IF(M7=1,H7,0))</f>
        <v>0</v>
      </c>
      <c r="T7" s="20">
        <f t="shared" ref="T7:T21" si="14">IF(B7="",0,COUNTIF($B$7:$B$21,B7))</f>
        <v>0</v>
      </c>
      <c r="U7" s="24">
        <f>IF(D7="",0,VLOOKUP(D7,$Q$25:T$29,4,FALSE))</f>
        <v>0</v>
      </c>
      <c r="V7" s="25">
        <f>IF(AND(U7&gt;0,R7=1),1,0)</f>
        <v>0</v>
      </c>
      <c r="W7" s="137">
        <f t="shared" ref="W7:W10" si="15">IF(OR(D7=0,R7=1),0,IF(AND(D7=1,N7=1),H7,0))</f>
        <v>0</v>
      </c>
      <c r="X7" s="137">
        <f t="shared" ref="X7:X21" si="16">IF(OR(D7=0,R7=1),0,IF(D7=2,H7,0))</f>
        <v>0</v>
      </c>
      <c r="Y7" s="137">
        <f t="shared" ref="Y7:Y21" si="17">IF(OR(D7=0,R7=1),0,IF(D7=3,H7,0))</f>
        <v>0</v>
      </c>
      <c r="Z7" s="137">
        <f t="shared" ref="Z7:Z21" si="18">IF(OR(D7=0,R7=1),0,IF(D7=4,H7,0))</f>
        <v>0</v>
      </c>
      <c r="AA7" s="142">
        <f t="shared" ref="AA7:AA21" si="19">IF(OR(D7=0,R7=1),0,IF(D7=5,H7,0))</f>
        <v>0</v>
      </c>
      <c r="AB7" s="3">
        <f t="shared" ref="AB7:AB21" si="20">IF(ISERROR(VLOOKUP(B7,$G$130:$I$135,3,FALSE)=TRUE),0,VLOOKUP(B7,$G$130:$I$135,3,FALSE))</f>
        <v>0</v>
      </c>
    </row>
    <row r="8" spans="1:28" ht="15.75" customHeight="1" x14ac:dyDescent="0.25">
      <c r="A8" s="214">
        <f t="shared" si="0"/>
        <v>1</v>
      </c>
      <c r="B8" s="176"/>
      <c r="C8" s="164" t="str">
        <f t="shared" si="1"/>
        <v/>
      </c>
      <c r="D8" s="89"/>
      <c r="E8" s="90" t="str">
        <f t="shared" si="2"/>
        <v/>
      </c>
      <c r="F8" s="90" t="str">
        <f t="shared" si="3"/>
        <v/>
      </c>
      <c r="G8" s="91"/>
      <c r="H8" s="86">
        <f t="shared" si="4"/>
        <v>0</v>
      </c>
      <c r="I8" s="87" t="str">
        <f t="shared" si="5"/>
        <v/>
      </c>
      <c r="J8" s="29">
        <f t="shared" si="6"/>
        <v>0</v>
      </c>
      <c r="K8" s="20">
        <f t="shared" si="7"/>
        <v>0</v>
      </c>
      <c r="L8" s="20">
        <f t="shared" si="8"/>
        <v>0</v>
      </c>
      <c r="M8" s="33">
        <f t="shared" ref="M8:M21" si="21">IF(G8="",0,IF(H8&lt;10,1,0))</f>
        <v>0</v>
      </c>
      <c r="N8" s="262">
        <f t="shared" si="9"/>
        <v>0</v>
      </c>
      <c r="O8" s="24">
        <f t="shared" si="10"/>
        <v>0</v>
      </c>
      <c r="P8" s="21">
        <f t="shared" si="11"/>
        <v>0</v>
      </c>
      <c r="Q8" s="134" t="str">
        <f t="shared" si="12"/>
        <v/>
      </c>
      <c r="R8" s="132" t="str">
        <f t="shared" ref="R8:R21" si="22">IF(AB8="A",1,"")</f>
        <v/>
      </c>
      <c r="S8" s="132">
        <f t="shared" si="13"/>
        <v>0</v>
      </c>
      <c r="T8" s="20">
        <f t="shared" si="14"/>
        <v>0</v>
      </c>
      <c r="U8" s="24">
        <f>IF(D8="",0,VLOOKUP(D8,$Q$25:T$29,4,FALSE))</f>
        <v>0</v>
      </c>
      <c r="V8" s="25">
        <f t="shared" ref="V8:V21" si="23">IF(AND(U8&gt;0,R8=1),1,0)</f>
        <v>0</v>
      </c>
      <c r="W8" s="137">
        <f t="shared" si="15"/>
        <v>0</v>
      </c>
      <c r="X8" s="137">
        <f t="shared" si="16"/>
        <v>0</v>
      </c>
      <c r="Y8" s="137">
        <f t="shared" si="17"/>
        <v>0</v>
      </c>
      <c r="Z8" s="137">
        <f t="shared" si="18"/>
        <v>0</v>
      </c>
      <c r="AA8" s="142">
        <f t="shared" si="19"/>
        <v>0</v>
      </c>
      <c r="AB8" s="3">
        <f t="shared" si="20"/>
        <v>0</v>
      </c>
    </row>
    <row r="9" spans="1:28" ht="15.75" customHeight="1" x14ac:dyDescent="0.25">
      <c r="A9" s="214">
        <f t="shared" si="0"/>
        <v>1</v>
      </c>
      <c r="B9" s="176"/>
      <c r="C9" s="164" t="str">
        <f t="shared" si="1"/>
        <v/>
      </c>
      <c r="D9" s="89"/>
      <c r="E9" s="90" t="str">
        <f t="shared" si="2"/>
        <v/>
      </c>
      <c r="F9" s="90" t="str">
        <f t="shared" si="3"/>
        <v/>
      </c>
      <c r="G9" s="91"/>
      <c r="H9" s="86">
        <f t="shared" si="4"/>
        <v>0</v>
      </c>
      <c r="I9" s="136" t="str">
        <f t="shared" si="5"/>
        <v/>
      </c>
      <c r="J9" s="29">
        <f t="shared" si="6"/>
        <v>0</v>
      </c>
      <c r="K9" s="20">
        <f t="shared" si="7"/>
        <v>0</v>
      </c>
      <c r="L9" s="20">
        <f t="shared" si="8"/>
        <v>0</v>
      </c>
      <c r="M9" s="33">
        <f t="shared" si="21"/>
        <v>0</v>
      </c>
      <c r="N9" s="262">
        <f>IF(AND(D9&gt;0,M9=1),1,0)</f>
        <v>0</v>
      </c>
      <c r="O9" s="24">
        <f t="shared" si="10"/>
        <v>0</v>
      </c>
      <c r="P9" s="21">
        <f t="shared" si="11"/>
        <v>0</v>
      </c>
      <c r="Q9" s="134" t="str">
        <f t="shared" si="12"/>
        <v/>
      </c>
      <c r="R9" s="132" t="str">
        <f t="shared" si="22"/>
        <v/>
      </c>
      <c r="S9" s="132">
        <f t="shared" si="13"/>
        <v>0</v>
      </c>
      <c r="T9" s="20">
        <f t="shared" si="14"/>
        <v>0</v>
      </c>
      <c r="U9" s="24">
        <f>IF(D9="",0,VLOOKUP(D9,$Q$25:T$29,4,FALSE))</f>
        <v>0</v>
      </c>
      <c r="V9" s="25">
        <f t="shared" si="23"/>
        <v>0</v>
      </c>
      <c r="W9" s="137">
        <f t="shared" si="15"/>
        <v>0</v>
      </c>
      <c r="X9" s="137">
        <f t="shared" si="16"/>
        <v>0</v>
      </c>
      <c r="Y9" s="137">
        <f t="shared" si="17"/>
        <v>0</v>
      </c>
      <c r="Z9" s="137">
        <f t="shared" si="18"/>
        <v>0</v>
      </c>
      <c r="AA9" s="142">
        <f t="shared" si="19"/>
        <v>0</v>
      </c>
      <c r="AB9" s="3">
        <f t="shared" si="20"/>
        <v>0</v>
      </c>
    </row>
    <row r="10" spans="1:28" ht="15.75" customHeight="1" x14ac:dyDescent="0.25">
      <c r="A10" s="214">
        <f t="shared" si="0"/>
        <v>1</v>
      </c>
      <c r="B10" s="176"/>
      <c r="C10" s="164" t="str">
        <f t="shared" si="1"/>
        <v/>
      </c>
      <c r="D10" s="89"/>
      <c r="E10" s="90" t="str">
        <f t="shared" si="2"/>
        <v/>
      </c>
      <c r="F10" s="90" t="str">
        <f t="shared" si="3"/>
        <v/>
      </c>
      <c r="G10" s="91"/>
      <c r="H10" s="86">
        <f t="shared" si="4"/>
        <v>0</v>
      </c>
      <c r="I10" s="87" t="str">
        <f t="shared" si="5"/>
        <v/>
      </c>
      <c r="J10" s="29">
        <f t="shared" si="6"/>
        <v>0</v>
      </c>
      <c r="K10" s="20">
        <f t="shared" si="7"/>
        <v>0</v>
      </c>
      <c r="L10" s="20">
        <f t="shared" si="8"/>
        <v>0</v>
      </c>
      <c r="M10" s="33">
        <f t="shared" si="21"/>
        <v>0</v>
      </c>
      <c r="N10" s="262">
        <f t="shared" ref="N10:N21" si="24">IF(AND(D10&gt;0,M10=1),1,0)</f>
        <v>0</v>
      </c>
      <c r="O10" s="24">
        <f t="shared" si="10"/>
        <v>0</v>
      </c>
      <c r="P10" s="21">
        <f t="shared" si="11"/>
        <v>0</v>
      </c>
      <c r="Q10" s="134" t="str">
        <f t="shared" si="12"/>
        <v/>
      </c>
      <c r="R10" s="132" t="str">
        <f t="shared" si="22"/>
        <v/>
      </c>
      <c r="S10" s="132">
        <f t="shared" si="13"/>
        <v>0</v>
      </c>
      <c r="T10" s="20">
        <f t="shared" si="14"/>
        <v>0</v>
      </c>
      <c r="U10" s="24">
        <f>IF(D10="",0,VLOOKUP(D10,$Q$25:T$29,4,FALSE))</f>
        <v>0</v>
      </c>
      <c r="V10" s="25">
        <f t="shared" si="23"/>
        <v>0</v>
      </c>
      <c r="W10" s="137">
        <f t="shared" si="15"/>
        <v>0</v>
      </c>
      <c r="X10" s="137">
        <f t="shared" si="16"/>
        <v>0</v>
      </c>
      <c r="Y10" s="137">
        <f t="shared" si="17"/>
        <v>0</v>
      </c>
      <c r="Z10" s="137">
        <f t="shared" si="18"/>
        <v>0</v>
      </c>
      <c r="AA10" s="142">
        <f t="shared" si="19"/>
        <v>0</v>
      </c>
      <c r="AB10" s="3">
        <f t="shared" si="20"/>
        <v>0</v>
      </c>
    </row>
    <row r="11" spans="1:28" ht="15.75" customHeight="1" x14ac:dyDescent="0.25">
      <c r="A11" s="215">
        <f>IF(ISERROR(VLOOKUP(C11,Kultur,2,FALSE))=TRUE,1,(VLOOKUP(C11,Kultur,2,FALSE)))</f>
        <v>1</v>
      </c>
      <c r="B11" s="176"/>
      <c r="C11" s="164" t="str">
        <f t="shared" si="1"/>
        <v/>
      </c>
      <c r="D11" s="89"/>
      <c r="E11" s="90" t="str">
        <f t="shared" si="2"/>
        <v/>
      </c>
      <c r="F11" s="90" t="str">
        <f t="shared" si="3"/>
        <v/>
      </c>
      <c r="G11" s="91"/>
      <c r="H11" s="86">
        <f t="shared" si="4"/>
        <v>0</v>
      </c>
      <c r="I11" s="87" t="str">
        <f t="shared" si="5"/>
        <v/>
      </c>
      <c r="J11" s="29">
        <f t="shared" si="6"/>
        <v>0</v>
      </c>
      <c r="K11" s="20">
        <f t="shared" si="7"/>
        <v>0</v>
      </c>
      <c r="L11" s="20">
        <f t="shared" si="8"/>
        <v>0</v>
      </c>
      <c r="M11" s="33">
        <f t="shared" si="21"/>
        <v>0</v>
      </c>
      <c r="N11" s="262">
        <f t="shared" si="24"/>
        <v>0</v>
      </c>
      <c r="O11" s="24">
        <f t="shared" si="10"/>
        <v>0</v>
      </c>
      <c r="P11" s="21">
        <f t="shared" si="11"/>
        <v>0</v>
      </c>
      <c r="Q11" s="134" t="str">
        <f t="shared" si="12"/>
        <v/>
      </c>
      <c r="R11" s="132" t="str">
        <f t="shared" si="22"/>
        <v/>
      </c>
      <c r="S11" s="132">
        <f t="shared" si="13"/>
        <v>0</v>
      </c>
      <c r="T11" s="20">
        <f t="shared" si="14"/>
        <v>0</v>
      </c>
      <c r="U11" s="24">
        <f>IF(D11="",0,VLOOKUP(D11,$Q$25:T$29,4,FALSE))</f>
        <v>0</v>
      </c>
      <c r="V11" s="25">
        <f t="shared" si="23"/>
        <v>0</v>
      </c>
      <c r="W11" s="137">
        <f>IF(OR(D11=0,R11=1),0,IF(AND(D11=1,N11=1),H11,0))</f>
        <v>0</v>
      </c>
      <c r="X11" s="137">
        <f t="shared" si="16"/>
        <v>0</v>
      </c>
      <c r="Y11" s="137">
        <f t="shared" si="17"/>
        <v>0</v>
      </c>
      <c r="Z11" s="137">
        <f t="shared" si="18"/>
        <v>0</v>
      </c>
      <c r="AA11" s="142">
        <f t="shared" si="19"/>
        <v>0</v>
      </c>
      <c r="AB11" s="3">
        <f t="shared" si="20"/>
        <v>0</v>
      </c>
    </row>
    <row r="12" spans="1:28" ht="15.75" customHeight="1" x14ac:dyDescent="0.25">
      <c r="A12" s="215">
        <f t="shared" si="0"/>
        <v>1</v>
      </c>
      <c r="B12" s="176"/>
      <c r="C12" s="164" t="str">
        <f t="shared" si="1"/>
        <v/>
      </c>
      <c r="D12" s="89"/>
      <c r="E12" s="90" t="str">
        <f t="shared" si="2"/>
        <v/>
      </c>
      <c r="F12" s="90" t="str">
        <f t="shared" si="3"/>
        <v/>
      </c>
      <c r="G12" s="91"/>
      <c r="H12" s="86">
        <f t="shared" si="4"/>
        <v>0</v>
      </c>
      <c r="I12" s="87" t="str">
        <f t="shared" si="5"/>
        <v/>
      </c>
      <c r="J12" s="29">
        <f t="shared" si="6"/>
        <v>0</v>
      </c>
      <c r="K12" s="20">
        <f t="shared" si="7"/>
        <v>0</v>
      </c>
      <c r="L12" s="20">
        <f t="shared" si="8"/>
        <v>0</v>
      </c>
      <c r="M12" s="33">
        <f t="shared" si="21"/>
        <v>0</v>
      </c>
      <c r="N12" s="262">
        <f t="shared" si="24"/>
        <v>0</v>
      </c>
      <c r="O12" s="24">
        <f t="shared" si="10"/>
        <v>0</v>
      </c>
      <c r="P12" s="21">
        <f t="shared" si="11"/>
        <v>0</v>
      </c>
      <c r="Q12" s="134" t="str">
        <f t="shared" si="12"/>
        <v/>
      </c>
      <c r="R12" s="132" t="str">
        <f t="shared" si="22"/>
        <v/>
      </c>
      <c r="S12" s="132">
        <f t="shared" si="13"/>
        <v>0</v>
      </c>
      <c r="T12" s="20">
        <f t="shared" si="14"/>
        <v>0</v>
      </c>
      <c r="U12" s="24">
        <f>IF(D12="",0,VLOOKUP(D12,$Q$25:T$29,4,FALSE))</f>
        <v>0</v>
      </c>
      <c r="V12" s="25">
        <f t="shared" si="23"/>
        <v>0</v>
      </c>
      <c r="W12" s="137">
        <f t="shared" ref="W12:W21" si="25">IF(OR(D12=0,R12=1),0,IF(AND(D12=1,N12=1),H12,0))</f>
        <v>0</v>
      </c>
      <c r="X12" s="137">
        <f t="shared" si="16"/>
        <v>0</v>
      </c>
      <c r="Y12" s="137">
        <f t="shared" si="17"/>
        <v>0</v>
      </c>
      <c r="Z12" s="137">
        <f t="shared" si="18"/>
        <v>0</v>
      </c>
      <c r="AA12" s="142">
        <f t="shared" si="19"/>
        <v>0</v>
      </c>
      <c r="AB12" s="3">
        <f t="shared" si="20"/>
        <v>0</v>
      </c>
    </row>
    <row r="13" spans="1:28" ht="15.75" customHeight="1" x14ac:dyDescent="0.25">
      <c r="A13" s="214">
        <f t="shared" si="0"/>
        <v>1</v>
      </c>
      <c r="B13" s="176"/>
      <c r="C13" s="164" t="str">
        <f t="shared" si="1"/>
        <v/>
      </c>
      <c r="D13" s="89"/>
      <c r="E13" s="90" t="str">
        <f t="shared" si="2"/>
        <v/>
      </c>
      <c r="F13" s="90" t="str">
        <f t="shared" si="3"/>
        <v/>
      </c>
      <c r="G13" s="91"/>
      <c r="H13" s="86">
        <f t="shared" si="4"/>
        <v>0</v>
      </c>
      <c r="I13" s="87" t="str">
        <f t="shared" si="5"/>
        <v/>
      </c>
      <c r="J13" s="29">
        <f t="shared" si="6"/>
        <v>0</v>
      </c>
      <c r="K13" s="20">
        <f t="shared" si="7"/>
        <v>0</v>
      </c>
      <c r="L13" s="20">
        <f t="shared" si="8"/>
        <v>0</v>
      </c>
      <c r="M13" s="33">
        <f t="shared" si="21"/>
        <v>0</v>
      </c>
      <c r="N13" s="262">
        <f t="shared" si="24"/>
        <v>0</v>
      </c>
      <c r="O13" s="24">
        <f t="shared" si="10"/>
        <v>0</v>
      </c>
      <c r="P13" s="21">
        <f t="shared" si="11"/>
        <v>0</v>
      </c>
      <c r="Q13" s="134" t="str">
        <f t="shared" si="12"/>
        <v/>
      </c>
      <c r="R13" s="132" t="str">
        <f t="shared" si="22"/>
        <v/>
      </c>
      <c r="S13" s="132">
        <f t="shared" si="13"/>
        <v>0</v>
      </c>
      <c r="T13" s="20">
        <f t="shared" si="14"/>
        <v>0</v>
      </c>
      <c r="U13" s="24">
        <f>IF(D13="",0,VLOOKUP(D13,$Q$25:T$29,4,FALSE))</f>
        <v>0</v>
      </c>
      <c r="V13" s="25">
        <f t="shared" si="23"/>
        <v>0</v>
      </c>
      <c r="W13" s="137">
        <f t="shared" si="25"/>
        <v>0</v>
      </c>
      <c r="X13" s="137">
        <f t="shared" si="16"/>
        <v>0</v>
      </c>
      <c r="Y13" s="137">
        <f t="shared" si="17"/>
        <v>0</v>
      </c>
      <c r="Z13" s="137">
        <f t="shared" si="18"/>
        <v>0</v>
      </c>
      <c r="AA13" s="142">
        <f t="shared" si="19"/>
        <v>0</v>
      </c>
      <c r="AB13" s="3">
        <f t="shared" si="20"/>
        <v>0</v>
      </c>
    </row>
    <row r="14" spans="1:28" ht="15.75" customHeight="1" x14ac:dyDescent="0.25">
      <c r="A14" s="214">
        <f t="shared" si="0"/>
        <v>1</v>
      </c>
      <c r="B14" s="177"/>
      <c r="C14" s="164" t="str">
        <f t="shared" si="1"/>
        <v/>
      </c>
      <c r="D14" s="89"/>
      <c r="E14" s="90" t="str">
        <f t="shared" si="2"/>
        <v/>
      </c>
      <c r="F14" s="90" t="str">
        <f t="shared" si="3"/>
        <v/>
      </c>
      <c r="G14" s="91"/>
      <c r="H14" s="86">
        <f t="shared" si="4"/>
        <v>0</v>
      </c>
      <c r="I14" s="87" t="str">
        <f t="shared" si="5"/>
        <v/>
      </c>
      <c r="J14" s="29">
        <f t="shared" si="6"/>
        <v>0</v>
      </c>
      <c r="K14" s="20">
        <f t="shared" si="7"/>
        <v>0</v>
      </c>
      <c r="L14" s="20">
        <f t="shared" si="8"/>
        <v>0</v>
      </c>
      <c r="M14" s="33">
        <f t="shared" si="21"/>
        <v>0</v>
      </c>
      <c r="N14" s="262">
        <f t="shared" si="24"/>
        <v>0</v>
      </c>
      <c r="O14" s="24">
        <f t="shared" si="10"/>
        <v>0</v>
      </c>
      <c r="P14" s="21">
        <f t="shared" si="11"/>
        <v>0</v>
      </c>
      <c r="Q14" s="19" t="str">
        <f t="shared" si="12"/>
        <v/>
      </c>
      <c r="R14" s="132" t="str">
        <f t="shared" si="22"/>
        <v/>
      </c>
      <c r="S14" s="20">
        <f t="shared" si="13"/>
        <v>0</v>
      </c>
      <c r="T14" s="20">
        <f t="shared" si="14"/>
        <v>0</v>
      </c>
      <c r="U14" s="24">
        <f>IF(D14="",0,VLOOKUP(D14,$Q$25:T$29,4,FALSE))</f>
        <v>0</v>
      </c>
      <c r="V14" s="25">
        <f t="shared" si="23"/>
        <v>0</v>
      </c>
      <c r="W14" s="137">
        <f t="shared" si="25"/>
        <v>0</v>
      </c>
      <c r="X14" s="137">
        <f t="shared" si="16"/>
        <v>0</v>
      </c>
      <c r="Y14" s="137">
        <f t="shared" si="17"/>
        <v>0</v>
      </c>
      <c r="Z14" s="137">
        <f t="shared" si="18"/>
        <v>0</v>
      </c>
      <c r="AA14" s="142">
        <f t="shared" si="19"/>
        <v>0</v>
      </c>
      <c r="AB14" s="3">
        <f t="shared" si="20"/>
        <v>0</v>
      </c>
    </row>
    <row r="15" spans="1:28" ht="15.75" customHeight="1" x14ac:dyDescent="0.25">
      <c r="A15" s="214">
        <f t="shared" si="0"/>
        <v>1</v>
      </c>
      <c r="B15" s="177"/>
      <c r="C15" s="164" t="str">
        <f t="shared" si="1"/>
        <v/>
      </c>
      <c r="D15" s="89"/>
      <c r="E15" s="90" t="str">
        <f t="shared" si="2"/>
        <v/>
      </c>
      <c r="F15" s="90" t="str">
        <f t="shared" si="3"/>
        <v/>
      </c>
      <c r="G15" s="91"/>
      <c r="H15" s="86">
        <f t="shared" si="4"/>
        <v>0</v>
      </c>
      <c r="I15" s="87" t="str">
        <f t="shared" si="5"/>
        <v/>
      </c>
      <c r="J15" s="29">
        <f t="shared" si="6"/>
        <v>0</v>
      </c>
      <c r="K15" s="20">
        <f t="shared" si="7"/>
        <v>0</v>
      </c>
      <c r="L15" s="20">
        <f t="shared" si="8"/>
        <v>0</v>
      </c>
      <c r="M15" s="33">
        <f t="shared" si="21"/>
        <v>0</v>
      </c>
      <c r="N15" s="262">
        <f t="shared" si="24"/>
        <v>0</v>
      </c>
      <c r="O15" s="24">
        <f t="shared" si="10"/>
        <v>0</v>
      </c>
      <c r="P15" s="21">
        <f t="shared" si="11"/>
        <v>0</v>
      </c>
      <c r="Q15" s="19" t="str">
        <f t="shared" si="12"/>
        <v/>
      </c>
      <c r="R15" s="132" t="str">
        <f t="shared" si="22"/>
        <v/>
      </c>
      <c r="S15" s="20">
        <f t="shared" si="13"/>
        <v>0</v>
      </c>
      <c r="T15" s="20">
        <f t="shared" si="14"/>
        <v>0</v>
      </c>
      <c r="U15" s="24">
        <f>IF(D15="",0,VLOOKUP(D15,$Q$25:T$29,4,FALSE))</f>
        <v>0</v>
      </c>
      <c r="V15" s="25">
        <f t="shared" si="23"/>
        <v>0</v>
      </c>
      <c r="W15" s="137">
        <f t="shared" si="25"/>
        <v>0</v>
      </c>
      <c r="X15" s="137">
        <f t="shared" si="16"/>
        <v>0</v>
      </c>
      <c r="Y15" s="137">
        <f t="shared" si="17"/>
        <v>0</v>
      </c>
      <c r="Z15" s="137">
        <f t="shared" si="18"/>
        <v>0</v>
      </c>
      <c r="AA15" s="142">
        <f t="shared" si="19"/>
        <v>0</v>
      </c>
      <c r="AB15" s="3">
        <f t="shared" si="20"/>
        <v>0</v>
      </c>
    </row>
    <row r="16" spans="1:28" ht="15.75" customHeight="1" x14ac:dyDescent="0.25">
      <c r="A16" s="214">
        <f t="shared" si="0"/>
        <v>1</v>
      </c>
      <c r="B16" s="177"/>
      <c r="C16" s="164" t="str">
        <f t="shared" si="1"/>
        <v/>
      </c>
      <c r="D16" s="89"/>
      <c r="E16" s="90" t="str">
        <f t="shared" si="2"/>
        <v/>
      </c>
      <c r="F16" s="90" t="str">
        <f t="shared" si="3"/>
        <v/>
      </c>
      <c r="G16" s="91"/>
      <c r="H16" s="86">
        <f t="shared" si="4"/>
        <v>0</v>
      </c>
      <c r="I16" s="87" t="str">
        <f t="shared" si="5"/>
        <v/>
      </c>
      <c r="J16" s="29">
        <f t="shared" si="6"/>
        <v>0</v>
      </c>
      <c r="K16" s="20">
        <f t="shared" si="7"/>
        <v>0</v>
      </c>
      <c r="L16" s="20">
        <f t="shared" si="8"/>
        <v>0</v>
      </c>
      <c r="M16" s="33">
        <f t="shared" si="21"/>
        <v>0</v>
      </c>
      <c r="N16" s="262">
        <f t="shared" si="24"/>
        <v>0</v>
      </c>
      <c r="O16" s="24">
        <f t="shared" si="10"/>
        <v>0</v>
      </c>
      <c r="P16" s="21">
        <f t="shared" si="11"/>
        <v>0</v>
      </c>
      <c r="Q16" s="19" t="str">
        <f t="shared" si="12"/>
        <v/>
      </c>
      <c r="R16" s="132" t="str">
        <f t="shared" si="22"/>
        <v/>
      </c>
      <c r="S16" s="20">
        <f t="shared" si="13"/>
        <v>0</v>
      </c>
      <c r="T16" s="20">
        <f t="shared" si="14"/>
        <v>0</v>
      </c>
      <c r="U16" s="24">
        <f>IF(D16="",0,VLOOKUP(D16,$Q$25:T$29,4,FALSE))</f>
        <v>0</v>
      </c>
      <c r="V16" s="25">
        <f t="shared" si="23"/>
        <v>0</v>
      </c>
      <c r="W16" s="137">
        <f t="shared" si="25"/>
        <v>0</v>
      </c>
      <c r="X16" s="137">
        <f t="shared" si="16"/>
        <v>0</v>
      </c>
      <c r="Y16" s="137">
        <f t="shared" si="17"/>
        <v>0</v>
      </c>
      <c r="Z16" s="137">
        <f t="shared" si="18"/>
        <v>0</v>
      </c>
      <c r="AA16" s="142">
        <f t="shared" si="19"/>
        <v>0</v>
      </c>
      <c r="AB16" s="3">
        <f t="shared" si="20"/>
        <v>0</v>
      </c>
    </row>
    <row r="17" spans="1:30" ht="15.75" customHeight="1" x14ac:dyDescent="0.25">
      <c r="A17" s="214">
        <f t="shared" si="0"/>
        <v>1</v>
      </c>
      <c r="B17" s="177"/>
      <c r="C17" s="164" t="str">
        <f t="shared" si="1"/>
        <v/>
      </c>
      <c r="D17" s="89"/>
      <c r="E17" s="90" t="str">
        <f t="shared" si="2"/>
        <v/>
      </c>
      <c r="F17" s="90" t="str">
        <f t="shared" si="3"/>
        <v/>
      </c>
      <c r="G17" s="91"/>
      <c r="H17" s="86">
        <f t="shared" si="4"/>
        <v>0</v>
      </c>
      <c r="I17" s="87" t="str">
        <f t="shared" si="5"/>
        <v/>
      </c>
      <c r="J17" s="29">
        <f t="shared" si="6"/>
        <v>0</v>
      </c>
      <c r="K17" s="20">
        <f t="shared" si="7"/>
        <v>0</v>
      </c>
      <c r="L17" s="20">
        <f t="shared" si="8"/>
        <v>0</v>
      </c>
      <c r="M17" s="33">
        <f t="shared" si="21"/>
        <v>0</v>
      </c>
      <c r="N17" s="21">
        <f t="shared" si="24"/>
        <v>0</v>
      </c>
      <c r="O17" s="24">
        <f t="shared" si="10"/>
        <v>0</v>
      </c>
      <c r="P17" s="21">
        <f t="shared" si="11"/>
        <v>0</v>
      </c>
      <c r="Q17" s="19" t="str">
        <f t="shared" si="12"/>
        <v/>
      </c>
      <c r="R17" s="132" t="str">
        <f t="shared" si="22"/>
        <v/>
      </c>
      <c r="S17" s="20">
        <f t="shared" si="13"/>
        <v>0</v>
      </c>
      <c r="T17" s="20">
        <f t="shared" si="14"/>
        <v>0</v>
      </c>
      <c r="U17" s="24">
        <f>IF(D17="",0,VLOOKUP(D17,$Q$25:T$29,4,FALSE))</f>
        <v>0</v>
      </c>
      <c r="V17" s="25">
        <f t="shared" si="23"/>
        <v>0</v>
      </c>
      <c r="W17" s="137">
        <f t="shared" si="25"/>
        <v>0</v>
      </c>
      <c r="X17" s="137">
        <f t="shared" si="16"/>
        <v>0</v>
      </c>
      <c r="Y17" s="137">
        <f t="shared" si="17"/>
        <v>0</v>
      </c>
      <c r="Z17" s="137">
        <f t="shared" si="18"/>
        <v>0</v>
      </c>
      <c r="AA17" s="142">
        <f t="shared" si="19"/>
        <v>0</v>
      </c>
      <c r="AB17" s="3">
        <f t="shared" si="20"/>
        <v>0</v>
      </c>
    </row>
    <row r="18" spans="1:30" ht="15.75" customHeight="1" x14ac:dyDescent="0.25">
      <c r="A18" s="214">
        <f t="shared" si="0"/>
        <v>1</v>
      </c>
      <c r="B18" s="177"/>
      <c r="C18" s="164" t="str">
        <f t="shared" si="1"/>
        <v/>
      </c>
      <c r="D18" s="89"/>
      <c r="E18" s="90" t="str">
        <f t="shared" si="2"/>
        <v/>
      </c>
      <c r="F18" s="90" t="str">
        <f t="shared" si="3"/>
        <v/>
      </c>
      <c r="G18" s="91"/>
      <c r="H18" s="86">
        <f t="shared" si="4"/>
        <v>0</v>
      </c>
      <c r="I18" s="87" t="str">
        <f t="shared" si="5"/>
        <v/>
      </c>
      <c r="J18" s="29">
        <f t="shared" si="6"/>
        <v>0</v>
      </c>
      <c r="K18" s="20">
        <f t="shared" si="7"/>
        <v>0</v>
      </c>
      <c r="L18" s="20">
        <f t="shared" si="8"/>
        <v>0</v>
      </c>
      <c r="M18" s="33">
        <f t="shared" si="21"/>
        <v>0</v>
      </c>
      <c r="N18" s="21">
        <f t="shared" si="24"/>
        <v>0</v>
      </c>
      <c r="O18" s="24">
        <f t="shared" si="10"/>
        <v>0</v>
      </c>
      <c r="P18" s="21">
        <f t="shared" si="11"/>
        <v>0</v>
      </c>
      <c r="Q18" s="19" t="str">
        <f t="shared" si="12"/>
        <v/>
      </c>
      <c r="R18" s="132" t="str">
        <f t="shared" si="22"/>
        <v/>
      </c>
      <c r="S18" s="20">
        <f t="shared" si="13"/>
        <v>0</v>
      </c>
      <c r="T18" s="20">
        <f t="shared" si="14"/>
        <v>0</v>
      </c>
      <c r="U18" s="24">
        <f>IF(D18="",0,VLOOKUP(D18,$Q$25:T$29,4,FALSE))</f>
        <v>0</v>
      </c>
      <c r="V18" s="25">
        <f t="shared" si="23"/>
        <v>0</v>
      </c>
      <c r="W18" s="137">
        <f t="shared" si="25"/>
        <v>0</v>
      </c>
      <c r="X18" s="137">
        <f t="shared" si="16"/>
        <v>0</v>
      </c>
      <c r="Y18" s="137">
        <f t="shared" si="17"/>
        <v>0</v>
      </c>
      <c r="Z18" s="137">
        <f t="shared" si="18"/>
        <v>0</v>
      </c>
      <c r="AA18" s="142">
        <f t="shared" si="19"/>
        <v>0</v>
      </c>
      <c r="AB18" s="3">
        <f t="shared" si="20"/>
        <v>0</v>
      </c>
    </row>
    <row r="19" spans="1:30" ht="15.75" customHeight="1" x14ac:dyDescent="0.25">
      <c r="A19" s="214">
        <f t="shared" si="0"/>
        <v>1</v>
      </c>
      <c r="B19" s="177"/>
      <c r="C19" s="164" t="str">
        <f t="shared" si="1"/>
        <v/>
      </c>
      <c r="D19" s="89"/>
      <c r="E19" s="90" t="str">
        <f t="shared" si="2"/>
        <v/>
      </c>
      <c r="F19" s="90" t="str">
        <f t="shared" si="3"/>
        <v/>
      </c>
      <c r="G19" s="91"/>
      <c r="H19" s="86">
        <f t="shared" si="4"/>
        <v>0</v>
      </c>
      <c r="I19" s="87" t="str">
        <f t="shared" si="5"/>
        <v/>
      </c>
      <c r="J19" s="29">
        <f t="shared" si="6"/>
        <v>0</v>
      </c>
      <c r="K19" s="20">
        <f t="shared" si="7"/>
        <v>0</v>
      </c>
      <c r="L19" s="20">
        <f t="shared" si="8"/>
        <v>0</v>
      </c>
      <c r="M19" s="33">
        <f t="shared" si="21"/>
        <v>0</v>
      </c>
      <c r="N19" s="21">
        <f t="shared" si="24"/>
        <v>0</v>
      </c>
      <c r="O19" s="24">
        <f t="shared" si="10"/>
        <v>0</v>
      </c>
      <c r="P19" s="21">
        <f t="shared" si="11"/>
        <v>0</v>
      </c>
      <c r="Q19" s="19" t="str">
        <f t="shared" si="12"/>
        <v/>
      </c>
      <c r="R19" s="132" t="str">
        <f t="shared" si="22"/>
        <v/>
      </c>
      <c r="S19" s="20">
        <f t="shared" si="13"/>
        <v>0</v>
      </c>
      <c r="T19" s="20">
        <f t="shared" si="14"/>
        <v>0</v>
      </c>
      <c r="U19" s="24">
        <f>IF(D19="",0,VLOOKUP(D19,$Q$25:T$29,4,FALSE))</f>
        <v>0</v>
      </c>
      <c r="V19" s="25">
        <f t="shared" si="23"/>
        <v>0</v>
      </c>
      <c r="W19" s="137">
        <f t="shared" si="25"/>
        <v>0</v>
      </c>
      <c r="X19" s="137">
        <f t="shared" si="16"/>
        <v>0</v>
      </c>
      <c r="Y19" s="137">
        <f t="shared" si="17"/>
        <v>0</v>
      </c>
      <c r="Z19" s="137">
        <f t="shared" si="18"/>
        <v>0</v>
      </c>
      <c r="AA19" s="142">
        <f t="shared" si="19"/>
        <v>0</v>
      </c>
      <c r="AB19" s="3">
        <f t="shared" si="20"/>
        <v>0</v>
      </c>
    </row>
    <row r="20" spans="1:30" ht="15.75" customHeight="1" x14ac:dyDescent="0.25">
      <c r="A20" s="214">
        <f t="shared" si="0"/>
        <v>1</v>
      </c>
      <c r="B20" s="177"/>
      <c r="C20" s="164" t="str">
        <f t="shared" si="1"/>
        <v/>
      </c>
      <c r="D20" s="89"/>
      <c r="E20" s="90" t="str">
        <f t="shared" si="2"/>
        <v/>
      </c>
      <c r="F20" s="90" t="str">
        <f t="shared" si="3"/>
        <v/>
      </c>
      <c r="G20" s="91"/>
      <c r="H20" s="86">
        <f t="shared" si="4"/>
        <v>0</v>
      </c>
      <c r="I20" s="87" t="str">
        <f t="shared" si="5"/>
        <v/>
      </c>
      <c r="J20" s="29">
        <f t="shared" si="6"/>
        <v>0</v>
      </c>
      <c r="K20" s="20">
        <f t="shared" si="7"/>
        <v>0</v>
      </c>
      <c r="L20" s="20">
        <f t="shared" si="8"/>
        <v>0</v>
      </c>
      <c r="M20" s="33">
        <f t="shared" si="21"/>
        <v>0</v>
      </c>
      <c r="N20" s="21">
        <f t="shared" si="24"/>
        <v>0</v>
      </c>
      <c r="O20" s="24">
        <f t="shared" si="10"/>
        <v>0</v>
      </c>
      <c r="P20" s="21">
        <f t="shared" si="11"/>
        <v>0</v>
      </c>
      <c r="Q20" s="19" t="str">
        <f t="shared" si="12"/>
        <v/>
      </c>
      <c r="R20" s="132" t="str">
        <f t="shared" si="22"/>
        <v/>
      </c>
      <c r="S20" s="20">
        <f t="shared" si="13"/>
        <v>0</v>
      </c>
      <c r="T20" s="20">
        <f t="shared" si="14"/>
        <v>0</v>
      </c>
      <c r="U20" s="24">
        <f>IF(D20="",0,VLOOKUP(D20,$Q$25:T$29,4,FALSE))</f>
        <v>0</v>
      </c>
      <c r="V20" s="25">
        <f t="shared" si="23"/>
        <v>0</v>
      </c>
      <c r="W20" s="137">
        <f t="shared" si="25"/>
        <v>0</v>
      </c>
      <c r="X20" s="137">
        <f t="shared" si="16"/>
        <v>0</v>
      </c>
      <c r="Y20" s="137">
        <f t="shared" si="17"/>
        <v>0</v>
      </c>
      <c r="Z20" s="137">
        <f t="shared" si="18"/>
        <v>0</v>
      </c>
      <c r="AA20" s="142">
        <f t="shared" si="19"/>
        <v>0</v>
      </c>
      <c r="AB20" s="3">
        <f t="shared" si="20"/>
        <v>0</v>
      </c>
    </row>
    <row r="21" spans="1:30" ht="15.75" customHeight="1" x14ac:dyDescent="0.25">
      <c r="A21" s="214">
        <f t="shared" si="0"/>
        <v>1</v>
      </c>
      <c r="B21" s="178"/>
      <c r="C21" s="165" t="str">
        <f t="shared" si="1"/>
        <v/>
      </c>
      <c r="D21" s="93"/>
      <c r="E21" s="94" t="str">
        <f t="shared" si="2"/>
        <v/>
      </c>
      <c r="F21" s="94" t="str">
        <f t="shared" si="3"/>
        <v/>
      </c>
      <c r="G21" s="95"/>
      <c r="H21" s="96">
        <f t="shared" si="4"/>
        <v>0</v>
      </c>
      <c r="I21" s="97" t="str">
        <f t="shared" si="5"/>
        <v/>
      </c>
      <c r="J21" s="29">
        <f t="shared" si="6"/>
        <v>0</v>
      </c>
      <c r="K21" s="20">
        <f t="shared" si="7"/>
        <v>0</v>
      </c>
      <c r="L21" s="30">
        <f t="shared" si="8"/>
        <v>0</v>
      </c>
      <c r="M21" s="33">
        <f t="shared" si="21"/>
        <v>0</v>
      </c>
      <c r="N21" s="21">
        <f t="shared" si="24"/>
        <v>0</v>
      </c>
      <c r="O21" s="143">
        <f t="shared" si="10"/>
        <v>0</v>
      </c>
      <c r="P21" s="22">
        <f t="shared" si="11"/>
        <v>0</v>
      </c>
      <c r="Q21" s="19" t="str">
        <f t="shared" si="12"/>
        <v/>
      </c>
      <c r="R21" s="132" t="str">
        <f t="shared" si="22"/>
        <v/>
      </c>
      <c r="S21" s="20">
        <f t="shared" si="13"/>
        <v>0</v>
      </c>
      <c r="T21" s="30">
        <f t="shared" si="14"/>
        <v>0</v>
      </c>
      <c r="U21" s="24">
        <f>IF(D21="",0,VLOOKUP(D21,$Q$25:T$29,4,FALSE))</f>
        <v>0</v>
      </c>
      <c r="V21" s="25">
        <f t="shared" si="23"/>
        <v>0</v>
      </c>
      <c r="W21" s="137">
        <f t="shared" si="25"/>
        <v>0</v>
      </c>
      <c r="X21" s="137">
        <f t="shared" si="16"/>
        <v>0</v>
      </c>
      <c r="Y21" s="137">
        <f t="shared" si="17"/>
        <v>0</v>
      </c>
      <c r="Z21" s="137">
        <f t="shared" si="18"/>
        <v>0</v>
      </c>
      <c r="AA21" s="142">
        <f t="shared" si="19"/>
        <v>0</v>
      </c>
      <c r="AB21" s="3">
        <f t="shared" si="20"/>
        <v>0</v>
      </c>
    </row>
    <row r="22" spans="1:30" ht="18" customHeight="1" thickBot="1" x14ac:dyDescent="0.3">
      <c r="A22" s="216"/>
      <c r="B22" s="98" t="s">
        <v>46</v>
      </c>
      <c r="C22" s="99"/>
      <c r="D22" s="99"/>
      <c r="E22" s="100"/>
      <c r="F22" s="101"/>
      <c r="G22" s="102">
        <f>SUM(G7:G21)</f>
        <v>0</v>
      </c>
      <c r="H22" s="103">
        <f t="shared" si="4"/>
        <v>0</v>
      </c>
      <c r="I22" s="104"/>
      <c r="J22" s="6"/>
      <c r="K22" s="8">
        <f>SUM(K7:K21)</f>
        <v>0</v>
      </c>
      <c r="L22" s="218">
        <f>SUM(L7:L21)</f>
        <v>0</v>
      </c>
      <c r="M22" s="8">
        <f>COUNTIF(M7:M21,"&gt;0")</f>
        <v>0</v>
      </c>
      <c r="N22" s="8">
        <f>COUNTIF(N7:N21,"&gt;0")</f>
        <v>0</v>
      </c>
      <c r="O22" s="263"/>
      <c r="P22" s="135">
        <f t="shared" si="11"/>
        <v>0</v>
      </c>
      <c r="Q22" s="8" t="str">
        <f t="shared" si="12"/>
        <v/>
      </c>
      <c r="R22" s="8">
        <f>SUM(R7:R21)</f>
        <v>0</v>
      </c>
      <c r="S22" s="8">
        <f>SUM(S7:S21)</f>
        <v>0</v>
      </c>
      <c r="T22" s="8">
        <f>MAX(T7:T21)</f>
        <v>0</v>
      </c>
      <c r="U22" s="135"/>
      <c r="V22" s="135">
        <f>SUM(V7:V21)</f>
        <v>0</v>
      </c>
      <c r="W22" s="138">
        <f t="shared" ref="W22:X22" si="26">SUM(W7:W21)</f>
        <v>0</v>
      </c>
      <c r="X22" s="139">
        <f t="shared" si="26"/>
        <v>0</v>
      </c>
      <c r="Y22" s="139">
        <f>SUM(Y7:Y21)</f>
        <v>0</v>
      </c>
      <c r="Z22" s="139">
        <f t="shared" ref="Z22:AA22" si="27">SUM(Z7:Z21)</f>
        <v>0</v>
      </c>
      <c r="AA22" s="140">
        <f t="shared" si="27"/>
        <v>0</v>
      </c>
      <c r="AB22" s="3"/>
    </row>
    <row r="23" spans="1:30" ht="20.25" customHeight="1" x14ac:dyDescent="0.25">
      <c r="B23" s="105" t="s">
        <v>79</v>
      </c>
      <c r="C23" s="76"/>
      <c r="D23" s="76"/>
      <c r="E23" s="77"/>
      <c r="F23" s="110" t="s">
        <v>49</v>
      </c>
      <c r="G23" s="111" t="s">
        <v>65</v>
      </c>
      <c r="H23" s="112" t="s">
        <v>71</v>
      </c>
      <c r="I23" s="113" t="s">
        <v>48</v>
      </c>
    </row>
    <row r="24" spans="1:30" ht="30" customHeight="1" thickBot="1" x14ac:dyDescent="0.3">
      <c r="B24" s="27"/>
      <c r="C24" s="78"/>
      <c r="D24" s="78"/>
      <c r="E24" s="79"/>
      <c r="F24" s="126" t="s">
        <v>73</v>
      </c>
      <c r="G24" s="127" t="s">
        <v>44</v>
      </c>
      <c r="H24" s="128" t="s">
        <v>72</v>
      </c>
      <c r="I24" s="114" t="s">
        <v>152</v>
      </c>
    </row>
    <row r="25" spans="1:30" ht="16.5" customHeight="1" x14ac:dyDescent="0.25">
      <c r="B25" s="60" t="s">
        <v>47</v>
      </c>
      <c r="C25" s="61"/>
      <c r="D25" s="61"/>
      <c r="E25" s="106" t="s">
        <v>54</v>
      </c>
      <c r="F25" s="62">
        <f>COUNTIF(E7:E21,"x")</f>
        <v>0</v>
      </c>
      <c r="G25" s="63">
        <f>SUMIF(E7:E21,"x",G7:G21)</f>
        <v>0</v>
      </c>
      <c r="H25" s="64">
        <f>IF(ISERROR(G25/$G$22%)=TRUE,0,G25/$G$22%)</f>
        <v>0</v>
      </c>
      <c r="I25" s="65" t="str">
        <f>IF(H25=0,"",IF(H25&gt;=66.67,"nein","ja"))</f>
        <v/>
      </c>
      <c r="J25" s="237"/>
      <c r="K25" s="14" t="str">
        <f>IF(I25="nein","Anteil Getreide zu hoch!","")</f>
        <v/>
      </c>
      <c r="L25" s="12"/>
      <c r="Q25" s="38">
        <v>1</v>
      </c>
      <c r="R25" s="39">
        <f>W22</f>
        <v>0</v>
      </c>
      <c r="S25" s="144">
        <f>IF(AND(R25&gt;=10,R25&lt;=30),1,0)</f>
        <v>0</v>
      </c>
      <c r="T25" s="145">
        <f>IF(R25&gt;0,1,0)</f>
        <v>0</v>
      </c>
      <c r="U25" s="23"/>
      <c r="V25" s="23"/>
      <c r="W25" s="23"/>
      <c r="X25" s="23"/>
      <c r="AB25" s="23"/>
      <c r="AC25" s="23"/>
      <c r="AD25" s="23"/>
    </row>
    <row r="26" spans="1:30" ht="16.5" customHeight="1" x14ac:dyDescent="0.25">
      <c r="B26" s="232" t="s">
        <v>210</v>
      </c>
      <c r="C26" s="61"/>
      <c r="D26" s="61"/>
      <c r="E26" s="106" t="s">
        <v>53</v>
      </c>
      <c r="F26" s="66">
        <f>COUNTIF(F7:F21,"x")</f>
        <v>0</v>
      </c>
      <c r="G26" s="67">
        <f>SUMIF(F7:F21,"x",G7:G21)</f>
        <v>0</v>
      </c>
      <c r="H26" s="68">
        <f>IF(ISERROR(G26/$G$22%)=TRUE,0,G26/$G$22%)</f>
        <v>0</v>
      </c>
      <c r="I26" s="69" t="str">
        <f>IF(H26=0,"",IF(H26&lt;10,"nein","ja"))</f>
        <v/>
      </c>
      <c r="J26" s="29"/>
      <c r="K26" s="14" t="str">
        <f>IF(F26=0,"Kein Leguminosenanbau, Teilnahme nicht möglich! ",IF(I26="nein","Anteil Leguminosen zu niedrig! ",""))</f>
        <v xml:space="preserve">Kein Leguminosenanbau, Teilnahme nicht möglich! </v>
      </c>
      <c r="L26" s="220"/>
      <c r="Q26" s="29">
        <v>2</v>
      </c>
      <c r="R26" s="12">
        <f>X22</f>
        <v>0</v>
      </c>
      <c r="S26" s="18">
        <f>IF(AND(R26&gt;=10,R26&lt;=30),1,0)</f>
        <v>0</v>
      </c>
      <c r="T26" s="146">
        <f t="shared" ref="T26:T29" si="28">IF(R26&gt;0,1,0)</f>
        <v>0</v>
      </c>
      <c r="U26" s="23"/>
      <c r="V26" s="23"/>
      <c r="W26" s="23"/>
      <c r="X26" s="23"/>
      <c r="AB26" s="23"/>
      <c r="AC26" s="23"/>
      <c r="AD26" s="23"/>
    </row>
    <row r="27" spans="1:30" ht="16.5" customHeight="1" x14ac:dyDescent="0.25">
      <c r="B27" s="60" t="s">
        <v>91</v>
      </c>
      <c r="C27" s="61"/>
      <c r="D27" s="61"/>
      <c r="E27" s="106" t="s">
        <v>52</v>
      </c>
      <c r="F27" s="66">
        <f>COUNTIF(J8:J37,40)</f>
        <v>0</v>
      </c>
      <c r="G27" s="67">
        <f>SUMIF(J7:J21,40,G7:G21)</f>
        <v>0</v>
      </c>
      <c r="H27" s="68">
        <f>IF(ISERROR(G27/$G$22%)=TRUE,0,G27/$G$22%)</f>
        <v>0</v>
      </c>
      <c r="I27" s="69" t="str">
        <f>IF(H27=0,"",IF(AND(H26&gt;=10,J27=0),"ja","nein"))</f>
        <v/>
      </c>
      <c r="J27" s="29">
        <f>IF(H27&gt;40,1,0)</f>
        <v>0</v>
      </c>
      <c r="K27" s="14" t="str">
        <f>IF(I27="nein","Anteil Gemenge Gräser und Leguminosen außerhalb der Auflagen! ","")</f>
        <v/>
      </c>
      <c r="L27" s="220"/>
      <c r="Q27" s="29">
        <v>3</v>
      </c>
      <c r="R27" s="12">
        <f>Y22</f>
        <v>0</v>
      </c>
      <c r="S27" s="133">
        <f>IF(AND(R27&gt;=10,R27&lt;=30),1,0)</f>
        <v>0</v>
      </c>
      <c r="T27" s="146">
        <f t="shared" si="28"/>
        <v>0</v>
      </c>
      <c r="U27" s="23"/>
      <c r="V27" s="23"/>
      <c r="W27" s="23"/>
      <c r="X27" s="23"/>
      <c r="AB27" s="23"/>
      <c r="AC27" s="23"/>
      <c r="AD27" s="23"/>
    </row>
    <row r="28" spans="1:30" ht="16.5" customHeight="1" x14ac:dyDescent="0.25">
      <c r="B28" s="60" t="s">
        <v>51</v>
      </c>
      <c r="C28" s="61"/>
      <c r="D28" s="61"/>
      <c r="E28" s="106" t="s">
        <v>238</v>
      </c>
      <c r="F28" s="66">
        <f>COUNTIF(G7:G21,"&gt;0")-R22</f>
        <v>0</v>
      </c>
      <c r="G28" s="70"/>
      <c r="H28" s="70"/>
      <c r="I28" s="71"/>
      <c r="J28" s="35"/>
      <c r="K28" s="23" t="s">
        <v>200</v>
      </c>
      <c r="L28" s="220"/>
      <c r="Q28" s="29">
        <v>4</v>
      </c>
      <c r="R28" s="12">
        <f>Z22</f>
        <v>0</v>
      </c>
      <c r="S28" s="18">
        <f>IF(AND(R28&gt;=10,R28&lt;=30),1,0)</f>
        <v>0</v>
      </c>
      <c r="T28" s="146">
        <f t="shared" si="28"/>
        <v>0</v>
      </c>
      <c r="U28" s="23"/>
      <c r="V28" s="23"/>
      <c r="W28" s="23"/>
      <c r="X28" s="23"/>
      <c r="AB28" s="23"/>
      <c r="AC28" s="23"/>
      <c r="AD28" s="23"/>
    </row>
    <row r="29" spans="1:30" ht="16.5" customHeight="1" x14ac:dyDescent="0.25">
      <c r="B29" s="108" t="s">
        <v>84</v>
      </c>
      <c r="C29" s="109"/>
      <c r="D29" s="61"/>
      <c r="E29" s="106" t="s">
        <v>55</v>
      </c>
      <c r="F29" s="72">
        <f>K22+S30</f>
        <v>0</v>
      </c>
      <c r="G29" s="67">
        <f>SUMIF(K7:K21,1,G7:G21)+SUMIF(O7:O21,1,G7:G21)</f>
        <v>0</v>
      </c>
      <c r="H29" s="70"/>
      <c r="I29" s="69" t="str">
        <f>IF(F29=0,"",IF(F29&gt;4,"ja","nein"))</f>
        <v/>
      </c>
      <c r="J29" s="35">
        <f>F29+F30</f>
        <v>0</v>
      </c>
      <c r="K29" s="15" t="str">
        <f>IF(L29="","",IF(L29=1,L29&amp;" Kultur/Kulturgruppe mit einem Anteil zwischen 10 und 30/40% zu wenig! ",IF(L29&gt;1,L29&amp;" Kulturen/Kulturgruppen mit einem Anteil zwischen 10 und 30/40% zu wenig! ","")))</f>
        <v xml:space="preserve">5 Kulturen/Kulturgruppen mit einem Anteil zwischen 10 und 30/40% zu wenig! </v>
      </c>
      <c r="L29" s="8">
        <f>IF(F29&gt;=5,"",5-F29)</f>
        <v>5</v>
      </c>
      <c r="P29" s="13"/>
      <c r="Q29" s="35">
        <v>5</v>
      </c>
      <c r="R29" s="12">
        <f>AA22</f>
        <v>0</v>
      </c>
      <c r="S29" s="8">
        <f>IF(AND(R29&gt;=10,R29&lt;=30),1,0)</f>
        <v>0</v>
      </c>
      <c r="T29" s="146">
        <f t="shared" si="28"/>
        <v>0</v>
      </c>
      <c r="U29" s="23"/>
      <c r="V29" s="23"/>
      <c r="W29" s="23"/>
      <c r="X29" s="23"/>
      <c r="AB29" s="23"/>
      <c r="AC29" s="23"/>
      <c r="AD29" s="23"/>
    </row>
    <row r="30" spans="1:30" ht="16.5" customHeight="1" thickBot="1" x14ac:dyDescent="0.3">
      <c r="B30" s="108" t="s">
        <v>85</v>
      </c>
      <c r="C30" s="109"/>
      <c r="D30" s="61"/>
      <c r="E30" s="73"/>
      <c r="F30" s="219">
        <f>IF(L22=0,0,L22-R22)</f>
        <v>0</v>
      </c>
      <c r="G30" s="70"/>
      <c r="H30" s="70"/>
      <c r="I30" s="69" t="str">
        <f>IF(F30=0,"",IF(F30&gt;0,"nein","ja"))</f>
        <v/>
      </c>
      <c r="J30" s="41">
        <f>F31/2</f>
        <v>0</v>
      </c>
      <c r="K30" s="14" t="str">
        <f>IF(I30="nein",F30&amp;" Kultur mit mehr als 30/40 % Anteil an der Ackerfläche! ","")</f>
        <v/>
      </c>
      <c r="L30" s="220"/>
      <c r="Q30" s="147"/>
      <c r="R30" s="40">
        <f>COUNTIF(R25:R29,"&gt;0")</f>
        <v>0</v>
      </c>
      <c r="S30" s="40">
        <f>COUNTIF(S25:S29,"&gt;0")</f>
        <v>0</v>
      </c>
      <c r="T30" s="148"/>
      <c r="U30" s="37"/>
    </row>
    <row r="31" spans="1:30" ht="16.5" customHeight="1" x14ac:dyDescent="0.25">
      <c r="B31" s="108" t="s">
        <v>86</v>
      </c>
      <c r="C31" s="109"/>
      <c r="D31" s="61"/>
      <c r="E31" s="73"/>
      <c r="F31" s="72">
        <f>IF(M22=0,0,M22-R22)</f>
        <v>0</v>
      </c>
      <c r="G31" s="70"/>
      <c r="H31" s="68">
        <f>S22</f>
        <v>0</v>
      </c>
      <c r="I31" s="71"/>
      <c r="J31" s="41">
        <f>SUM(J29:J30)</f>
        <v>0</v>
      </c>
      <c r="K31" s="15" t="str">
        <f>IF(R30&gt;=1,"",IF(AND(K29=1,J31&gt;=5),"Bildung von Kulturgruppen prüfen! ",""))</f>
        <v/>
      </c>
      <c r="L31" s="220"/>
      <c r="Q31" s="25"/>
      <c r="R31" s="37"/>
    </row>
    <row r="32" spans="1:30" ht="30.2" customHeight="1" thickBot="1" x14ac:dyDescent="0.3">
      <c r="A32" s="212"/>
      <c r="B32" s="74"/>
      <c r="C32" s="282" t="str">
        <f>CONCATENATE(Q7,Q8,Q9,Q10,Q11,Q12,Q13,Q14,Q15,Q16,Q17,Q18,Q19,Q20,Q21)</f>
        <v/>
      </c>
      <c r="D32" s="282"/>
      <c r="E32" s="282"/>
      <c r="F32" s="282"/>
      <c r="G32" s="282"/>
      <c r="H32" s="282"/>
      <c r="I32" s="283"/>
      <c r="J32" s="35"/>
      <c r="K32" s="154" t="s">
        <v>213</v>
      </c>
      <c r="L32" s="32"/>
      <c r="Q32" s="25"/>
      <c r="R32" s="25"/>
    </row>
    <row r="33" spans="1:30" ht="36" customHeight="1" thickBot="1" x14ac:dyDescent="0.3">
      <c r="B33" s="284" t="str">
        <f>IF(G22=0,"",IF(L33=2,K28,IF(AND(K33=0,F28&gt;4),"Teilnahmebedingungen erfüllt!",IF(K33=1,K25&amp;K26&amp;K27&amp;K29&amp;K30&amp;K31&amp;K32))))</f>
        <v/>
      </c>
      <c r="C33" s="285"/>
      <c r="D33" s="285"/>
      <c r="E33" s="285"/>
      <c r="F33" s="285"/>
      <c r="G33" s="285"/>
      <c r="H33" s="285"/>
      <c r="I33" s="286"/>
      <c r="J33" s="238"/>
      <c r="K33" s="14">
        <f>IF(K25&gt;"",1,IF(K26&gt;"",1,IF(K27&gt;"",1,IF(K29&gt;"",1,IF(K30&gt;"",1,IF(K31&gt;"",1,0))))))</f>
        <v>1</v>
      </c>
      <c r="L33" s="14">
        <f>IF(F28&lt;5,2,"")</f>
        <v>2</v>
      </c>
      <c r="P33" s="13"/>
      <c r="S33" s="17"/>
    </row>
    <row r="34" spans="1:30" ht="9.75" customHeight="1" x14ac:dyDescent="0.25">
      <c r="C34" s="5"/>
      <c r="D34" s="5"/>
      <c r="I34" s="2"/>
    </row>
    <row r="35" spans="1:30" x14ac:dyDescent="0.25">
      <c r="B35" s="107" t="str">
        <f>Hinweise!D86</f>
        <v>©  LEL Schwäbisch Gmünd, Abt. 3, 02/2019, Version 2.3</v>
      </c>
      <c r="I35" s="42"/>
      <c r="T35" s="17"/>
      <c r="U35" s="17"/>
    </row>
    <row r="36" spans="1:30" x14ac:dyDescent="0.25">
      <c r="A36" s="212"/>
    </row>
    <row r="38" spans="1:30" ht="28.5" x14ac:dyDescent="0.25">
      <c r="B38" s="157" t="s">
        <v>1</v>
      </c>
      <c r="C38" s="158" t="s">
        <v>0</v>
      </c>
      <c r="D38" s="158"/>
      <c r="E38" s="239" t="s">
        <v>2</v>
      </c>
      <c r="F38" s="240" t="s">
        <v>187</v>
      </c>
      <c r="G38" s="239" t="s">
        <v>3</v>
      </c>
      <c r="H38" s="239" t="s">
        <v>89</v>
      </c>
      <c r="I38" s="272" t="s">
        <v>83</v>
      </c>
      <c r="AB38" s="159" t="s">
        <v>146</v>
      </c>
    </row>
    <row r="39" spans="1:30" ht="15" x14ac:dyDescent="0.25">
      <c r="A39" s="213">
        <f>G39</f>
        <v>0</v>
      </c>
      <c r="B39" s="150">
        <f>'Auswahl Kultur'!B39</f>
        <v>1</v>
      </c>
      <c r="C39" s="61">
        <f>'Auswahl Kultur'!C39</f>
        <v>0</v>
      </c>
      <c r="D39" s="228">
        <f>B39</f>
        <v>1</v>
      </c>
      <c r="E39" s="73">
        <f>'Auswahl Kultur'!E39</f>
        <v>0</v>
      </c>
      <c r="F39" s="73">
        <f>'Auswahl Kultur'!F39</f>
        <v>0</v>
      </c>
      <c r="G39" s="73">
        <f>'Auswahl Kultur'!G39</f>
        <v>0</v>
      </c>
      <c r="H39" s="61">
        <f>'Auswahl Kultur'!H39</f>
        <v>0</v>
      </c>
      <c r="I39" s="220"/>
      <c r="AB39" s="155">
        <f>'Auswahl Kultur'!AB39</f>
        <v>0</v>
      </c>
      <c r="AC39" s="224">
        <f>C39</f>
        <v>0</v>
      </c>
      <c r="AD39" s="224"/>
    </row>
    <row r="40" spans="1:30" ht="15" x14ac:dyDescent="0.25">
      <c r="A40" s="213">
        <f t="shared" ref="A40:A100" si="29">G40</f>
        <v>44</v>
      </c>
      <c r="B40" s="150">
        <f>'Auswahl Kultur'!B40</f>
        <v>2</v>
      </c>
      <c r="C40" s="61" t="str">
        <f>'Auswahl Kultur'!C40</f>
        <v>Wurzelzichorien</v>
      </c>
      <c r="D40" s="228">
        <f>B40</f>
        <v>2</v>
      </c>
      <c r="E40" s="73" t="str">
        <f>'Auswahl Kultur'!E40</f>
        <v xml:space="preserve"> ---</v>
      </c>
      <c r="F40" s="73" t="str">
        <f>'Auswahl Kultur'!F40</f>
        <v xml:space="preserve"> ---</v>
      </c>
      <c r="G40" s="73">
        <f>'Auswahl Kultur'!G40</f>
        <v>44</v>
      </c>
      <c r="H40" s="61">
        <f>'Auswahl Kultur'!H40</f>
        <v>30</v>
      </c>
      <c r="I40" s="220"/>
      <c r="AB40" s="155" t="str">
        <f>'Auswahl Kultur'!AB40</f>
        <v>Neu 2017</v>
      </c>
      <c r="AC40" s="224" t="str">
        <f t="shared" ref="AC40:AC100" si="30">C40</f>
        <v>Wurzelzichorien</v>
      </c>
      <c r="AD40" s="224"/>
    </row>
    <row r="41" spans="1:30" ht="15" x14ac:dyDescent="0.25">
      <c r="A41" s="213">
        <f t="shared" si="29"/>
        <v>50</v>
      </c>
      <c r="B41" s="150">
        <f>'Auswahl Kultur'!B41</f>
        <v>3</v>
      </c>
      <c r="C41" s="61" t="str">
        <f>'Auswahl Kultur'!C41</f>
        <v>Mischkulturen mit Saatgutmischung</v>
      </c>
      <c r="D41" s="228">
        <f t="shared" ref="D41:D105" si="31">B41</f>
        <v>3</v>
      </c>
      <c r="E41" s="73" t="str">
        <f>'Auswahl Kultur'!E41</f>
        <v xml:space="preserve"> ---</v>
      </c>
      <c r="F41" s="73" t="str">
        <f>'Auswahl Kultur'!F41</f>
        <v xml:space="preserve"> ---</v>
      </c>
      <c r="G41" s="73">
        <f>'Auswahl Kultur'!G41</f>
        <v>50</v>
      </c>
      <c r="H41" s="61">
        <f>'Auswahl Kultur'!H41</f>
        <v>30</v>
      </c>
      <c r="I41" s="220"/>
      <c r="AB41" s="155" t="str">
        <f>'Auswahl Kultur'!AB41</f>
        <v>Neu 2016</v>
      </c>
      <c r="AC41" s="224" t="str">
        <f t="shared" si="30"/>
        <v>Mischkulturen mit Saatgutmischung</v>
      </c>
      <c r="AD41" s="224"/>
    </row>
    <row r="42" spans="1:30" ht="15" x14ac:dyDescent="0.25">
      <c r="A42" s="213">
        <f t="shared" si="29"/>
        <v>51</v>
      </c>
      <c r="B42" s="150">
        <f>'Auswahl Kultur'!B42</f>
        <v>4</v>
      </c>
      <c r="C42" s="61" t="str">
        <f>'Auswahl Kultur'!C42</f>
        <v>Mischkulturen in Reihenanbau</v>
      </c>
      <c r="D42" s="228">
        <f t="shared" si="31"/>
        <v>4</v>
      </c>
      <c r="E42" s="73" t="str">
        <f>'Auswahl Kultur'!E42</f>
        <v xml:space="preserve"> ---</v>
      </c>
      <c r="F42" s="73" t="str">
        <f>'Auswahl Kultur'!F42</f>
        <v xml:space="preserve"> ---</v>
      </c>
      <c r="G42" s="73">
        <f>'Auswahl Kultur'!G42</f>
        <v>51</v>
      </c>
      <c r="H42" s="61">
        <f>'Auswahl Kultur'!H42</f>
        <v>30</v>
      </c>
      <c r="I42" s="220"/>
      <c r="AB42" s="155">
        <f>'Auswahl Kultur'!AB42</f>
        <v>0</v>
      </c>
      <c r="AC42" s="224" t="str">
        <f t="shared" si="30"/>
        <v>Mischkulturen in Reihenanbau</v>
      </c>
      <c r="AD42" s="224"/>
    </row>
    <row r="43" spans="1:30" ht="15" x14ac:dyDescent="0.25">
      <c r="A43" s="213">
        <f t="shared" si="29"/>
        <v>112</v>
      </c>
      <c r="B43" s="150">
        <f>'Auswahl Kultur'!B43</f>
        <v>5</v>
      </c>
      <c r="C43" s="61" t="str">
        <f>'Auswahl Kultur'!C43</f>
        <v>Durum/Winterhartweizen</v>
      </c>
      <c r="D43" s="228">
        <f t="shared" si="31"/>
        <v>5</v>
      </c>
      <c r="E43" s="73" t="str">
        <f>'Auswahl Kultur'!E43</f>
        <v>x</v>
      </c>
      <c r="F43" s="73" t="str">
        <f>'Auswahl Kultur'!F43</f>
        <v xml:space="preserve"> ---</v>
      </c>
      <c r="G43" s="73">
        <f>'Auswahl Kultur'!G43</f>
        <v>112</v>
      </c>
      <c r="H43" s="61">
        <f>'Auswahl Kultur'!H43</f>
        <v>30</v>
      </c>
      <c r="I43" s="220"/>
      <c r="AB43" s="155" t="str">
        <f>'Auswahl Kultur'!AB43</f>
        <v>Umbenannt 2016</v>
      </c>
      <c r="AC43" s="224" t="str">
        <f t="shared" si="30"/>
        <v>Durum/Winterhartweizen</v>
      </c>
      <c r="AD43" s="224"/>
    </row>
    <row r="44" spans="1:30" ht="15" x14ac:dyDescent="0.25">
      <c r="A44" s="213">
        <f t="shared" si="29"/>
        <v>113</v>
      </c>
      <c r="B44" s="150">
        <f>'Auswahl Kultur'!B44</f>
        <v>6</v>
      </c>
      <c r="C44" s="61" t="str">
        <f>'Auswahl Kultur'!C44</f>
        <v>Durum/Sommerhartweizen</v>
      </c>
      <c r="D44" s="228">
        <f t="shared" si="31"/>
        <v>6</v>
      </c>
      <c r="E44" s="73" t="str">
        <f>'Auswahl Kultur'!E44</f>
        <v>x</v>
      </c>
      <c r="F44" s="73" t="str">
        <f>'Auswahl Kultur'!F44</f>
        <v xml:space="preserve"> ---</v>
      </c>
      <c r="G44" s="73">
        <f>'Auswahl Kultur'!G44</f>
        <v>113</v>
      </c>
      <c r="H44" s="61">
        <f>'Auswahl Kultur'!H44</f>
        <v>30</v>
      </c>
      <c r="I44" s="220"/>
      <c r="AB44" s="155" t="str">
        <f>'Auswahl Kultur'!AB44</f>
        <v>Umbenannt 2016</v>
      </c>
      <c r="AC44" s="224" t="str">
        <f t="shared" si="30"/>
        <v>Durum/Sommerhartweizen</v>
      </c>
      <c r="AD44" s="224"/>
    </row>
    <row r="45" spans="1:30" ht="15" x14ac:dyDescent="0.25">
      <c r="A45" s="213">
        <f t="shared" si="29"/>
        <v>114</v>
      </c>
      <c r="B45" s="150">
        <f>'Auswahl Kultur'!B45</f>
        <v>7</v>
      </c>
      <c r="C45" s="61" t="str">
        <f>'Auswahl Kultur'!C45</f>
        <v xml:space="preserve">Winterdinkel </v>
      </c>
      <c r="D45" s="228">
        <f t="shared" si="31"/>
        <v>7</v>
      </c>
      <c r="E45" s="73" t="str">
        <f>'Auswahl Kultur'!E45</f>
        <v>x</v>
      </c>
      <c r="F45" s="73" t="str">
        <f>'Auswahl Kultur'!F45</f>
        <v xml:space="preserve"> ---</v>
      </c>
      <c r="G45" s="73">
        <f>'Auswahl Kultur'!G45</f>
        <v>114</v>
      </c>
      <c r="H45" s="61">
        <f>'Auswahl Kultur'!H45</f>
        <v>30</v>
      </c>
      <c r="I45" s="220"/>
      <c r="AB45" s="155">
        <f>'Auswahl Kultur'!AB45</f>
        <v>0</v>
      </c>
      <c r="AC45" s="224" t="str">
        <f t="shared" si="30"/>
        <v xml:space="preserve">Winterdinkel </v>
      </c>
      <c r="AD45" s="224"/>
    </row>
    <row r="46" spans="1:30" ht="15" x14ac:dyDescent="0.25">
      <c r="A46" s="213">
        <f t="shared" si="29"/>
        <v>115</v>
      </c>
      <c r="B46" s="150">
        <f>'Auswahl Kultur'!B46</f>
        <v>8</v>
      </c>
      <c r="C46" s="61" t="str">
        <f>'Auswahl Kultur'!C46</f>
        <v>Winterweichweizen</v>
      </c>
      <c r="D46" s="228">
        <f t="shared" si="31"/>
        <v>8</v>
      </c>
      <c r="E46" s="73" t="str">
        <f>'Auswahl Kultur'!E46</f>
        <v>x</v>
      </c>
      <c r="F46" s="73" t="str">
        <f>'Auswahl Kultur'!F46</f>
        <v xml:space="preserve"> ---</v>
      </c>
      <c r="G46" s="73">
        <f>'Auswahl Kultur'!G46</f>
        <v>115</v>
      </c>
      <c r="H46" s="61">
        <f>'Auswahl Kultur'!H46</f>
        <v>30</v>
      </c>
      <c r="I46" s="220"/>
      <c r="AB46" s="155">
        <f>'Auswahl Kultur'!AB46</f>
        <v>0</v>
      </c>
      <c r="AC46" s="224" t="str">
        <f t="shared" si="30"/>
        <v>Winterweichweizen</v>
      </c>
      <c r="AD46" s="224"/>
    </row>
    <row r="47" spans="1:30" ht="15" x14ac:dyDescent="0.25">
      <c r="A47" s="213">
        <f t="shared" si="29"/>
        <v>116</v>
      </c>
      <c r="B47" s="150">
        <f>'Auswahl Kultur'!B47</f>
        <v>9</v>
      </c>
      <c r="C47" s="61" t="str">
        <f>'Auswahl Kultur'!C47</f>
        <v xml:space="preserve">Sommerweichweizen </v>
      </c>
      <c r="D47" s="228">
        <f t="shared" si="31"/>
        <v>9</v>
      </c>
      <c r="E47" s="73" t="str">
        <f>'Auswahl Kultur'!E47</f>
        <v>x</v>
      </c>
      <c r="F47" s="73" t="str">
        <f>'Auswahl Kultur'!F47</f>
        <v xml:space="preserve"> ---</v>
      </c>
      <c r="G47" s="73">
        <f>'Auswahl Kultur'!G47</f>
        <v>116</v>
      </c>
      <c r="H47" s="61">
        <f>'Auswahl Kultur'!H47</f>
        <v>30</v>
      </c>
      <c r="I47" s="220"/>
      <c r="AB47" s="155">
        <f>'Auswahl Kultur'!AB47</f>
        <v>0</v>
      </c>
      <c r="AC47" s="224" t="str">
        <f t="shared" si="30"/>
        <v xml:space="preserve">Sommerweichweizen </v>
      </c>
      <c r="AD47" s="224"/>
    </row>
    <row r="48" spans="1:30" ht="15" x14ac:dyDescent="0.25">
      <c r="A48" s="213">
        <f t="shared" si="29"/>
        <v>118</v>
      </c>
      <c r="B48" s="150">
        <f>'Auswahl Kultur'!B48</f>
        <v>10</v>
      </c>
      <c r="C48" s="61" t="str">
        <f>'Auswahl Kultur'!C48</f>
        <v>Winteremmer/ -Einkorn</v>
      </c>
      <c r="D48" s="228">
        <f t="shared" si="31"/>
        <v>10</v>
      </c>
      <c r="E48" s="73" t="str">
        <f>'Auswahl Kultur'!E48</f>
        <v>x</v>
      </c>
      <c r="F48" s="73" t="str">
        <f>'Auswahl Kultur'!F48</f>
        <v xml:space="preserve"> ---</v>
      </c>
      <c r="G48" s="73">
        <f>'Auswahl Kultur'!G48</f>
        <v>118</v>
      </c>
      <c r="H48" s="61">
        <f>'Auswahl Kultur'!H48</f>
        <v>30</v>
      </c>
      <c r="I48" s="220"/>
      <c r="AB48" s="155">
        <f>'Auswahl Kultur'!AB48</f>
        <v>0</v>
      </c>
      <c r="AC48" s="224" t="str">
        <f t="shared" si="30"/>
        <v>Winteremmer/ -Einkorn</v>
      </c>
      <c r="AD48" s="224"/>
    </row>
    <row r="49" spans="1:30" ht="15" x14ac:dyDescent="0.25">
      <c r="A49" s="213">
        <f t="shared" si="29"/>
        <v>119</v>
      </c>
      <c r="B49" s="150">
        <f>'Auswahl Kultur'!B49</f>
        <v>11</v>
      </c>
      <c r="C49" s="61" t="str">
        <f>'Auswahl Kultur'!C49</f>
        <v>Sommeremmer/ -Einkorn</v>
      </c>
      <c r="D49" s="228">
        <f t="shared" si="31"/>
        <v>11</v>
      </c>
      <c r="E49" s="73" t="str">
        <f>'Auswahl Kultur'!E49</f>
        <v>x</v>
      </c>
      <c r="F49" s="73" t="str">
        <f>'Auswahl Kultur'!F49</f>
        <v xml:space="preserve"> ---</v>
      </c>
      <c r="G49" s="73">
        <f>'Auswahl Kultur'!G49</f>
        <v>119</v>
      </c>
      <c r="H49" s="61">
        <f>'Auswahl Kultur'!H49</f>
        <v>30</v>
      </c>
      <c r="I49" s="220"/>
      <c r="AB49" s="155">
        <f>'Auswahl Kultur'!AB49</f>
        <v>0</v>
      </c>
      <c r="AC49" s="224" t="str">
        <f t="shared" si="30"/>
        <v>Sommeremmer/ -Einkorn</v>
      </c>
      <c r="AD49" s="224"/>
    </row>
    <row r="50" spans="1:30" ht="15" x14ac:dyDescent="0.25">
      <c r="A50" s="213">
        <f t="shared" si="29"/>
        <v>120</v>
      </c>
      <c r="B50" s="150">
        <f>'Auswahl Kultur'!B50</f>
        <v>12</v>
      </c>
      <c r="C50" s="61" t="str">
        <f>'Auswahl Kultur'!C50</f>
        <v>Sommerdinkel</v>
      </c>
      <c r="D50" s="228">
        <f t="shared" si="31"/>
        <v>12</v>
      </c>
      <c r="E50" s="73" t="str">
        <f>'Auswahl Kultur'!E50</f>
        <v>x</v>
      </c>
      <c r="F50" s="73" t="str">
        <f>'Auswahl Kultur'!F50</f>
        <v xml:space="preserve"> ---</v>
      </c>
      <c r="G50" s="73">
        <f>'Auswahl Kultur'!G50</f>
        <v>120</v>
      </c>
      <c r="H50" s="61">
        <f>'Auswahl Kultur'!H50</f>
        <v>30</v>
      </c>
      <c r="I50" s="220"/>
      <c r="AB50" s="155" t="str">
        <f>'Auswahl Kultur'!AB50</f>
        <v>Neu 2016</v>
      </c>
      <c r="AC50" s="224" t="str">
        <f t="shared" si="30"/>
        <v>Sommerdinkel</v>
      </c>
      <c r="AD50" s="224"/>
    </row>
    <row r="51" spans="1:30" ht="15" x14ac:dyDescent="0.25">
      <c r="A51" s="213">
        <f t="shared" si="29"/>
        <v>121</v>
      </c>
      <c r="B51" s="150">
        <f>'Auswahl Kultur'!B51</f>
        <v>13</v>
      </c>
      <c r="C51" s="61" t="str">
        <f>'Auswahl Kultur'!C51</f>
        <v>Winterroggen</v>
      </c>
      <c r="D51" s="228">
        <f t="shared" si="31"/>
        <v>13</v>
      </c>
      <c r="E51" s="73" t="str">
        <f>'Auswahl Kultur'!E51</f>
        <v>x</v>
      </c>
      <c r="F51" s="73" t="str">
        <f>'Auswahl Kultur'!F51</f>
        <v xml:space="preserve"> ---</v>
      </c>
      <c r="G51" s="73">
        <f>'Auswahl Kultur'!G51</f>
        <v>121</v>
      </c>
      <c r="H51" s="61">
        <f>'Auswahl Kultur'!H51</f>
        <v>30</v>
      </c>
      <c r="I51" s="220"/>
      <c r="AB51" s="155">
        <f>'Auswahl Kultur'!AB51</f>
        <v>0</v>
      </c>
      <c r="AC51" s="224" t="str">
        <f t="shared" si="30"/>
        <v>Winterroggen</v>
      </c>
      <c r="AD51" s="224"/>
    </row>
    <row r="52" spans="1:30" ht="15" x14ac:dyDescent="0.25">
      <c r="A52" s="213">
        <f t="shared" si="29"/>
        <v>122</v>
      </c>
      <c r="B52" s="150">
        <f>'Auswahl Kultur'!B52</f>
        <v>14</v>
      </c>
      <c r="C52" s="61" t="str">
        <f>'Auswahl Kultur'!C52</f>
        <v>Sommerroggen</v>
      </c>
      <c r="D52" s="228">
        <f t="shared" si="31"/>
        <v>14</v>
      </c>
      <c r="E52" s="73" t="str">
        <f>'Auswahl Kultur'!E52</f>
        <v>x</v>
      </c>
      <c r="F52" s="73" t="str">
        <f>'Auswahl Kultur'!F52</f>
        <v xml:space="preserve"> ---</v>
      </c>
      <c r="G52" s="73">
        <f>'Auswahl Kultur'!G52</f>
        <v>122</v>
      </c>
      <c r="H52" s="61">
        <f>'Auswahl Kultur'!H52</f>
        <v>30</v>
      </c>
      <c r="I52" s="220"/>
      <c r="AB52" s="155">
        <f>'Auswahl Kultur'!AB52</f>
        <v>0</v>
      </c>
      <c r="AC52" s="224" t="str">
        <f t="shared" si="30"/>
        <v>Sommerroggen</v>
      </c>
      <c r="AD52" s="224"/>
    </row>
    <row r="53" spans="1:30" ht="15" x14ac:dyDescent="0.25">
      <c r="A53" s="213">
        <f t="shared" si="29"/>
        <v>125</v>
      </c>
      <c r="B53" s="150">
        <f>'Auswahl Kultur'!B53</f>
        <v>15</v>
      </c>
      <c r="C53" s="61" t="str">
        <f>'Auswahl Kultur'!C53</f>
        <v>Wintermenggetreide</v>
      </c>
      <c r="D53" s="228">
        <f t="shared" si="31"/>
        <v>15</v>
      </c>
      <c r="E53" s="73" t="str">
        <f>'Auswahl Kultur'!E53</f>
        <v>x</v>
      </c>
      <c r="F53" s="73" t="str">
        <f>'Auswahl Kultur'!F53</f>
        <v xml:space="preserve"> ---</v>
      </c>
      <c r="G53" s="73">
        <f>'Auswahl Kultur'!G53</f>
        <v>125</v>
      </c>
      <c r="H53" s="61">
        <f>'Auswahl Kultur'!H53</f>
        <v>30</v>
      </c>
      <c r="I53" s="220"/>
      <c r="AB53" s="155">
        <f>'Auswahl Kultur'!AB53</f>
        <v>0</v>
      </c>
      <c r="AC53" s="224" t="str">
        <f t="shared" si="30"/>
        <v>Wintermenggetreide</v>
      </c>
      <c r="AD53" s="224"/>
    </row>
    <row r="54" spans="1:30" ht="15" x14ac:dyDescent="0.25">
      <c r="A54" s="213">
        <f t="shared" si="29"/>
        <v>131</v>
      </c>
      <c r="B54" s="150">
        <f>'Auswahl Kultur'!B54</f>
        <v>16</v>
      </c>
      <c r="C54" s="61" t="str">
        <f>'Auswahl Kultur'!C54</f>
        <v>Wintergerste</v>
      </c>
      <c r="D54" s="228">
        <f t="shared" si="31"/>
        <v>16</v>
      </c>
      <c r="E54" s="73" t="str">
        <f>'Auswahl Kultur'!E54</f>
        <v>x</v>
      </c>
      <c r="F54" s="73" t="str">
        <f>'Auswahl Kultur'!F54</f>
        <v xml:space="preserve"> ---</v>
      </c>
      <c r="G54" s="73">
        <f>'Auswahl Kultur'!G54</f>
        <v>131</v>
      </c>
      <c r="H54" s="61">
        <f>'Auswahl Kultur'!H54</f>
        <v>30</v>
      </c>
      <c r="I54" s="220"/>
      <c r="AB54" s="155">
        <f>'Auswahl Kultur'!AB54</f>
        <v>0</v>
      </c>
      <c r="AC54" s="224" t="str">
        <f t="shared" si="30"/>
        <v>Wintergerste</v>
      </c>
      <c r="AD54" s="224"/>
    </row>
    <row r="55" spans="1:30" ht="15" x14ac:dyDescent="0.25">
      <c r="A55" s="213">
        <f t="shared" si="29"/>
        <v>132</v>
      </c>
      <c r="B55" s="150">
        <f>'Auswahl Kultur'!B55</f>
        <v>17</v>
      </c>
      <c r="C55" s="61" t="str">
        <f>'Auswahl Kultur'!C55</f>
        <v>Sommergerste</v>
      </c>
      <c r="D55" s="228">
        <f t="shared" si="31"/>
        <v>17</v>
      </c>
      <c r="E55" s="73" t="str">
        <f>'Auswahl Kultur'!E55</f>
        <v>x</v>
      </c>
      <c r="F55" s="73" t="str">
        <f>'Auswahl Kultur'!F55</f>
        <v xml:space="preserve"> ---</v>
      </c>
      <c r="G55" s="73">
        <f>'Auswahl Kultur'!G55</f>
        <v>132</v>
      </c>
      <c r="H55" s="61">
        <f>'Auswahl Kultur'!H55</f>
        <v>30</v>
      </c>
      <c r="I55" s="220"/>
      <c r="AB55" s="155">
        <f>'Auswahl Kultur'!AB55</f>
        <v>0</v>
      </c>
      <c r="AC55" s="224" t="str">
        <f t="shared" si="30"/>
        <v>Sommergerste</v>
      </c>
      <c r="AD55" s="224"/>
    </row>
    <row r="56" spans="1:30" ht="15" x14ac:dyDescent="0.25">
      <c r="A56" s="213">
        <f t="shared" si="29"/>
        <v>142</v>
      </c>
      <c r="B56" s="150">
        <f>'Auswahl Kultur'!B56</f>
        <v>18</v>
      </c>
      <c r="C56" s="61" t="str">
        <f>'Auswahl Kultur'!C56</f>
        <v>Winterhafer</v>
      </c>
      <c r="D56" s="228">
        <f t="shared" si="31"/>
        <v>18</v>
      </c>
      <c r="E56" s="73" t="str">
        <f>'Auswahl Kultur'!E56</f>
        <v>x</v>
      </c>
      <c r="F56" s="73" t="str">
        <f>'Auswahl Kultur'!F56</f>
        <v xml:space="preserve"> ---</v>
      </c>
      <c r="G56" s="73">
        <f>'Auswahl Kultur'!G56</f>
        <v>142</v>
      </c>
      <c r="H56" s="61">
        <f>'Auswahl Kultur'!H56</f>
        <v>30</v>
      </c>
      <c r="I56" s="220"/>
      <c r="AB56" s="155">
        <f>'Auswahl Kultur'!AB56</f>
        <v>0</v>
      </c>
      <c r="AC56" s="224" t="str">
        <f t="shared" si="30"/>
        <v>Winterhafer</v>
      </c>
      <c r="AD56" s="224"/>
    </row>
    <row r="57" spans="1:30" ht="15" x14ac:dyDescent="0.25">
      <c r="A57" s="213">
        <f t="shared" si="29"/>
        <v>143</v>
      </c>
      <c r="B57" s="150">
        <f>'Auswahl Kultur'!B57</f>
        <v>19</v>
      </c>
      <c r="C57" s="61" t="str">
        <f>'Auswahl Kultur'!C57</f>
        <v>Sommerhafer</v>
      </c>
      <c r="D57" s="228">
        <f t="shared" si="31"/>
        <v>19</v>
      </c>
      <c r="E57" s="73" t="str">
        <f>'Auswahl Kultur'!E57</f>
        <v>x</v>
      </c>
      <c r="F57" s="73" t="str">
        <f>'Auswahl Kultur'!F57</f>
        <v xml:space="preserve"> ---</v>
      </c>
      <c r="G57" s="73">
        <f>'Auswahl Kultur'!G57</f>
        <v>143</v>
      </c>
      <c r="H57" s="61">
        <f>'Auswahl Kultur'!H57</f>
        <v>30</v>
      </c>
      <c r="I57" s="220"/>
      <c r="AB57" s="155">
        <f>'Auswahl Kultur'!AB57</f>
        <v>0</v>
      </c>
      <c r="AC57" s="224" t="str">
        <f t="shared" si="30"/>
        <v>Sommerhafer</v>
      </c>
      <c r="AD57" s="224"/>
    </row>
    <row r="58" spans="1:30" ht="15" x14ac:dyDescent="0.25">
      <c r="A58" s="213">
        <f t="shared" si="29"/>
        <v>144</v>
      </c>
      <c r="B58" s="150">
        <f>'Auswahl Kultur'!B58</f>
        <v>20</v>
      </c>
      <c r="C58" s="61" t="str">
        <f>'Auswahl Kultur'!C58</f>
        <v xml:space="preserve">Sommermenggetreide </v>
      </c>
      <c r="D58" s="228">
        <f t="shared" si="31"/>
        <v>20</v>
      </c>
      <c r="E58" s="73" t="str">
        <f>'Auswahl Kultur'!E58</f>
        <v>x</v>
      </c>
      <c r="F58" s="73" t="str">
        <f>'Auswahl Kultur'!F58</f>
        <v xml:space="preserve"> ---</v>
      </c>
      <c r="G58" s="73">
        <f>'Auswahl Kultur'!G58</f>
        <v>144</v>
      </c>
      <c r="H58" s="61">
        <f>'Auswahl Kultur'!H58</f>
        <v>30</v>
      </c>
      <c r="I58" s="220"/>
      <c r="AB58" s="155">
        <f>'Auswahl Kultur'!AB58</f>
        <v>0</v>
      </c>
      <c r="AC58" s="224" t="str">
        <f t="shared" si="30"/>
        <v xml:space="preserve">Sommermenggetreide </v>
      </c>
      <c r="AD58" s="224"/>
    </row>
    <row r="59" spans="1:30" ht="15" x14ac:dyDescent="0.25">
      <c r="A59" s="213">
        <f t="shared" si="29"/>
        <v>156</v>
      </c>
      <c r="B59" s="150">
        <f>'Auswahl Kultur'!B59</f>
        <v>21</v>
      </c>
      <c r="C59" s="61" t="str">
        <f>'Auswahl Kultur'!C59</f>
        <v>Wintertriticale</v>
      </c>
      <c r="D59" s="228">
        <f t="shared" si="31"/>
        <v>21</v>
      </c>
      <c r="E59" s="73" t="str">
        <f>'Auswahl Kultur'!E59</f>
        <v>x</v>
      </c>
      <c r="F59" s="73" t="str">
        <f>'Auswahl Kultur'!F59</f>
        <v xml:space="preserve"> ---</v>
      </c>
      <c r="G59" s="73">
        <f>'Auswahl Kultur'!G59</f>
        <v>156</v>
      </c>
      <c r="H59" s="61">
        <f>'Auswahl Kultur'!H59</f>
        <v>30</v>
      </c>
      <c r="I59" s="220"/>
      <c r="AB59" s="155">
        <f>'Auswahl Kultur'!AB59</f>
        <v>0</v>
      </c>
      <c r="AC59" s="224" t="str">
        <f t="shared" si="30"/>
        <v>Wintertriticale</v>
      </c>
      <c r="AD59" s="224"/>
    </row>
    <row r="60" spans="1:30" ht="15" x14ac:dyDescent="0.25">
      <c r="A60" s="213">
        <f t="shared" si="29"/>
        <v>157</v>
      </c>
      <c r="B60" s="150">
        <f>'Auswahl Kultur'!B60</f>
        <v>22</v>
      </c>
      <c r="C60" s="61" t="str">
        <f>'Auswahl Kultur'!C60</f>
        <v>Sommertriticale</v>
      </c>
      <c r="D60" s="228">
        <f t="shared" si="31"/>
        <v>22</v>
      </c>
      <c r="E60" s="73" t="str">
        <f>'Auswahl Kultur'!E60</f>
        <v>x</v>
      </c>
      <c r="F60" s="73" t="str">
        <f>'Auswahl Kultur'!F60</f>
        <v xml:space="preserve"> ---</v>
      </c>
      <c r="G60" s="73">
        <f>'Auswahl Kultur'!G60</f>
        <v>157</v>
      </c>
      <c r="H60" s="61">
        <f>'Auswahl Kultur'!H60</f>
        <v>30</v>
      </c>
      <c r="I60" s="220"/>
      <c r="AB60" s="155">
        <f>'Auswahl Kultur'!AB60</f>
        <v>0</v>
      </c>
      <c r="AC60" s="224" t="str">
        <f t="shared" si="30"/>
        <v>Sommertriticale</v>
      </c>
      <c r="AD60" s="224"/>
    </row>
    <row r="61" spans="1:30" ht="15" x14ac:dyDescent="0.25">
      <c r="A61" s="213">
        <f t="shared" si="29"/>
        <v>171</v>
      </c>
      <c r="B61" s="150">
        <f>'Auswahl Kultur'!B61</f>
        <v>23</v>
      </c>
      <c r="C61" s="61" t="str">
        <f>'Auswahl Kultur'!C61</f>
        <v>Mais (Körnermais, CCM, Mais für Biogas, Zuckermais, Saatmais und Silomais)</v>
      </c>
      <c r="D61" s="228">
        <f t="shared" si="31"/>
        <v>23</v>
      </c>
      <c r="E61" s="73" t="str">
        <f>'Auswahl Kultur'!E61</f>
        <v xml:space="preserve"> ---</v>
      </c>
      <c r="F61" s="73" t="str">
        <f>'Auswahl Kultur'!F61</f>
        <v xml:space="preserve"> ---</v>
      </c>
      <c r="G61" s="73">
        <f>'Auswahl Kultur'!G61</f>
        <v>171</v>
      </c>
      <c r="H61" s="61">
        <f>'Auswahl Kultur'!H61</f>
        <v>30</v>
      </c>
      <c r="I61" s="220"/>
      <c r="AB61" s="155" t="str">
        <f>'Auswahl Kultur'!AB61</f>
        <v>einschließlich NC 172, 174, 919, 411</v>
      </c>
      <c r="AC61" s="224" t="str">
        <f t="shared" si="30"/>
        <v>Mais (Körnermais, CCM, Mais für Biogas, Zuckermais, Saatmais und Silomais)</v>
      </c>
      <c r="AD61" s="224"/>
    </row>
    <row r="62" spans="1:30" ht="15" x14ac:dyDescent="0.25">
      <c r="A62" s="213">
        <f t="shared" si="29"/>
        <v>181</v>
      </c>
      <c r="B62" s="150">
        <f>'Auswahl Kultur'!B62</f>
        <v>24</v>
      </c>
      <c r="C62" s="61" t="str">
        <f>'Auswahl Kultur'!C62</f>
        <v>Rispenhirse</v>
      </c>
      <c r="D62" s="228">
        <f t="shared" si="31"/>
        <v>24</v>
      </c>
      <c r="E62" s="73" t="str">
        <f>'Auswahl Kultur'!E62</f>
        <v>x</v>
      </c>
      <c r="F62" s="73" t="str">
        <f>'Auswahl Kultur'!F62</f>
        <v xml:space="preserve"> ---</v>
      </c>
      <c r="G62" s="73">
        <f>'Auswahl Kultur'!G62</f>
        <v>181</v>
      </c>
      <c r="H62" s="61">
        <f>'Auswahl Kultur'!H62</f>
        <v>30</v>
      </c>
      <c r="I62" s="220"/>
      <c r="AB62" s="155">
        <f>'Auswahl Kultur'!AB62</f>
        <v>0</v>
      </c>
      <c r="AC62" s="224" t="str">
        <f t="shared" si="30"/>
        <v>Rispenhirse</v>
      </c>
      <c r="AD62" s="224"/>
    </row>
    <row r="63" spans="1:30" ht="15" x14ac:dyDescent="0.25">
      <c r="A63" s="213">
        <f t="shared" si="29"/>
        <v>182</v>
      </c>
      <c r="B63" s="150">
        <f>'Auswahl Kultur'!B63</f>
        <v>25</v>
      </c>
      <c r="C63" s="61" t="str">
        <f>'Auswahl Kultur'!C63</f>
        <v>Buchweizen</v>
      </c>
      <c r="D63" s="228">
        <f t="shared" si="31"/>
        <v>25</v>
      </c>
      <c r="E63" s="73" t="str">
        <f>'Auswahl Kultur'!E63</f>
        <v xml:space="preserve"> ---</v>
      </c>
      <c r="F63" s="73" t="str">
        <f>'Auswahl Kultur'!F63</f>
        <v xml:space="preserve"> ---</v>
      </c>
      <c r="G63" s="73">
        <f>'Auswahl Kultur'!G63</f>
        <v>182</v>
      </c>
      <c r="H63" s="61">
        <f>'Auswahl Kultur'!H63</f>
        <v>30</v>
      </c>
      <c r="I63" s="220"/>
      <c r="AB63" s="155">
        <f>'Auswahl Kultur'!AB63</f>
        <v>0</v>
      </c>
      <c r="AC63" s="224" t="str">
        <f t="shared" si="30"/>
        <v>Buchweizen</v>
      </c>
      <c r="AD63" s="224"/>
    </row>
    <row r="64" spans="1:30" ht="15" x14ac:dyDescent="0.25">
      <c r="A64" s="213">
        <f t="shared" si="29"/>
        <v>183</v>
      </c>
      <c r="B64" s="150">
        <f>'Auswahl Kultur'!B64</f>
        <v>26</v>
      </c>
      <c r="C64" s="61" t="str">
        <f>'Auswahl Kultur'!C64</f>
        <v>Sorghumhirse (Körnersorghum)</v>
      </c>
      <c r="D64" s="228">
        <f t="shared" si="31"/>
        <v>26</v>
      </c>
      <c r="E64" s="73" t="str">
        <f>'Auswahl Kultur'!E64</f>
        <v>x</v>
      </c>
      <c r="F64" s="73" t="str">
        <f>'Auswahl Kultur'!F64</f>
        <v xml:space="preserve"> ---</v>
      </c>
      <c r="G64" s="73">
        <f>'Auswahl Kultur'!G64</f>
        <v>183</v>
      </c>
      <c r="H64" s="61">
        <f>'Auswahl Kultur'!H64</f>
        <v>30</v>
      </c>
      <c r="I64" s="220"/>
      <c r="AB64" s="155">
        <f>'Auswahl Kultur'!AB64</f>
        <v>0</v>
      </c>
      <c r="AC64" s="224" t="str">
        <f t="shared" si="30"/>
        <v>Sorghumhirse (Körnersorghum)</v>
      </c>
      <c r="AD64" s="224"/>
    </row>
    <row r="65" spans="1:30" ht="15" x14ac:dyDescent="0.25">
      <c r="A65" s="213">
        <f t="shared" si="29"/>
        <v>184</v>
      </c>
      <c r="B65" s="150">
        <f>'Auswahl Kultur'!B65</f>
        <v>27</v>
      </c>
      <c r="C65" s="61" t="str">
        <f>'Auswahl Kultur'!C65</f>
        <v>Kolbenhirse</v>
      </c>
      <c r="D65" s="228">
        <f t="shared" si="31"/>
        <v>27</v>
      </c>
      <c r="E65" s="73" t="str">
        <f>'Auswahl Kultur'!E65</f>
        <v>x</v>
      </c>
      <c r="F65" s="73" t="str">
        <f>'Auswahl Kultur'!F65</f>
        <v xml:space="preserve"> ---</v>
      </c>
      <c r="G65" s="73">
        <f>'Auswahl Kultur'!G65</f>
        <v>184</v>
      </c>
      <c r="H65" s="61">
        <f>'Auswahl Kultur'!H65</f>
        <v>30</v>
      </c>
      <c r="I65" s="220"/>
      <c r="AB65" s="155" t="str">
        <f>'Auswahl Kultur'!AB65</f>
        <v>Neu 2017</v>
      </c>
      <c r="AC65" s="224" t="str">
        <f t="shared" si="30"/>
        <v>Kolbenhirse</v>
      </c>
      <c r="AD65" s="224"/>
    </row>
    <row r="66" spans="1:30" ht="15" x14ac:dyDescent="0.25">
      <c r="A66" s="213">
        <f t="shared" si="29"/>
        <v>186</v>
      </c>
      <c r="B66" s="150">
        <f>'Auswahl Kultur'!B66</f>
        <v>28</v>
      </c>
      <c r="C66" s="61" t="str">
        <f>'Auswahl Kultur'!C66</f>
        <v>Amarant (Fuchsschwanz)</v>
      </c>
      <c r="D66" s="228">
        <f t="shared" si="31"/>
        <v>28</v>
      </c>
      <c r="E66" s="73" t="str">
        <f>'Auswahl Kultur'!E66</f>
        <v xml:space="preserve"> ---</v>
      </c>
      <c r="F66" s="73" t="str">
        <f>'Auswahl Kultur'!F66</f>
        <v xml:space="preserve"> ---</v>
      </c>
      <c r="G66" s="73">
        <f>'Auswahl Kultur'!G66</f>
        <v>186</v>
      </c>
      <c r="H66" s="61">
        <f>'Auswahl Kultur'!H66</f>
        <v>30</v>
      </c>
      <c r="I66" s="220"/>
      <c r="AB66" s="155">
        <f>'Auswahl Kultur'!AB66</f>
        <v>0</v>
      </c>
      <c r="AC66" s="224" t="str">
        <f t="shared" si="30"/>
        <v>Amarant (Fuchsschwanz)</v>
      </c>
      <c r="AD66" s="224"/>
    </row>
    <row r="67" spans="1:30" ht="15" x14ac:dyDescent="0.25">
      <c r="A67" s="213">
        <f t="shared" si="29"/>
        <v>187</v>
      </c>
      <c r="B67" s="150">
        <f>'Auswahl Kultur'!B67</f>
        <v>29</v>
      </c>
      <c r="C67" s="61" t="str">
        <f>'Auswahl Kultur'!C67</f>
        <v>Quinoa</v>
      </c>
      <c r="D67" s="228">
        <f t="shared" si="31"/>
        <v>29</v>
      </c>
      <c r="E67" s="73" t="str">
        <f>'Auswahl Kultur'!E67</f>
        <v xml:space="preserve"> ---</v>
      </c>
      <c r="F67" s="73" t="str">
        <f>'Auswahl Kultur'!F67</f>
        <v xml:space="preserve"> ---</v>
      </c>
      <c r="G67" s="73">
        <f>'Auswahl Kultur'!G67</f>
        <v>187</v>
      </c>
      <c r="H67" s="61">
        <f>'Auswahl Kultur'!H67</f>
        <v>30</v>
      </c>
      <c r="I67" s="220"/>
      <c r="AB67" s="155" t="str">
        <f>'Auswahl Kultur'!AB67</f>
        <v>Neu 2018</v>
      </c>
      <c r="AC67" s="224" t="str">
        <f t="shared" si="30"/>
        <v>Quinoa</v>
      </c>
      <c r="AD67" s="224"/>
    </row>
    <row r="68" spans="1:30" ht="15" x14ac:dyDescent="0.25">
      <c r="A68" s="213">
        <f t="shared" si="29"/>
        <v>190</v>
      </c>
      <c r="B68" s="150">
        <f>'Auswahl Kultur'!B68</f>
        <v>30</v>
      </c>
      <c r="C68" s="61" t="str">
        <f>'Auswahl Kultur'!C68</f>
        <v>Alle anderen Getreidearten</v>
      </c>
      <c r="D68" s="228">
        <f t="shared" si="31"/>
        <v>30</v>
      </c>
      <c r="E68" s="73" t="str">
        <f>'Auswahl Kultur'!E68</f>
        <v>x</v>
      </c>
      <c r="F68" s="73" t="str">
        <f>'Auswahl Kultur'!F68</f>
        <v xml:space="preserve"> ---</v>
      </c>
      <c r="G68" s="73">
        <f>'Auswahl Kultur'!G68</f>
        <v>190</v>
      </c>
      <c r="H68" s="61">
        <f>'Auswahl Kultur'!H68</f>
        <v>30</v>
      </c>
      <c r="I68" s="220"/>
      <c r="AB68" s="155" t="str">
        <f>'Auswahl Kultur'!AB68</f>
        <v>Umbenannt 2016</v>
      </c>
      <c r="AC68" s="224" t="str">
        <f t="shared" si="30"/>
        <v>Alle anderen Getreidearten</v>
      </c>
      <c r="AD68" s="224"/>
    </row>
    <row r="69" spans="1:30" ht="15" x14ac:dyDescent="0.25">
      <c r="A69" s="213">
        <f t="shared" si="29"/>
        <v>0</v>
      </c>
      <c r="B69" s="150">
        <f>'Auswahl Kultur'!B69</f>
        <v>31</v>
      </c>
      <c r="C69" s="61" t="str">
        <f>'Auswahl Kultur'!C69</f>
        <v xml:space="preserve"> -----------------------</v>
      </c>
      <c r="D69" s="228">
        <f t="shared" si="31"/>
        <v>31</v>
      </c>
      <c r="E69" s="73"/>
      <c r="F69" s="73"/>
      <c r="G69" s="73"/>
      <c r="H69" s="61"/>
      <c r="I69" s="220"/>
      <c r="AB69" s="155">
        <f>'Auswahl Kultur'!AB69</f>
        <v>0</v>
      </c>
      <c r="AC69" s="224" t="str">
        <f t="shared" si="30"/>
        <v xml:space="preserve"> -----------------------</v>
      </c>
      <c r="AD69" s="224"/>
    </row>
    <row r="70" spans="1:30" ht="15" x14ac:dyDescent="0.25">
      <c r="A70" s="213">
        <f t="shared" si="29"/>
        <v>210</v>
      </c>
      <c r="B70" s="150">
        <f>'Auswahl Kultur'!B70</f>
        <v>32</v>
      </c>
      <c r="C70" s="61" t="str">
        <f>'Auswahl Kultur'!C70</f>
        <v>Erbsen zur Körnergewinnung</v>
      </c>
      <c r="D70" s="228">
        <f t="shared" si="31"/>
        <v>32</v>
      </c>
      <c r="E70" s="73" t="str">
        <f>'Auswahl Kultur'!E70</f>
        <v xml:space="preserve"> ---</v>
      </c>
      <c r="F70" s="73" t="str">
        <f>'Auswahl Kultur'!F70</f>
        <v>x</v>
      </c>
      <c r="G70" s="73">
        <f>'Auswahl Kultur'!G70</f>
        <v>210</v>
      </c>
      <c r="H70" s="61">
        <f>'Auswahl Kultur'!H70</f>
        <v>30</v>
      </c>
      <c r="I70" s="220"/>
      <c r="AB70" s="155">
        <f>'Auswahl Kultur'!AB70</f>
        <v>0</v>
      </c>
      <c r="AC70" s="224" t="str">
        <f t="shared" si="30"/>
        <v>Erbsen zur Körnergewinnung</v>
      </c>
      <c r="AD70" s="224"/>
    </row>
    <row r="71" spans="1:30" ht="15" x14ac:dyDescent="0.25">
      <c r="A71" s="213">
        <f t="shared" si="29"/>
        <v>211</v>
      </c>
      <c r="B71" s="150">
        <f>'Auswahl Kultur'!B71</f>
        <v>33</v>
      </c>
      <c r="C71" s="61" t="str">
        <f>'Auswahl Kultur'!C71</f>
        <v>Gemüseerbse (Markerbse, Schalerbse, Zuckererbse)</v>
      </c>
      <c r="D71" s="228">
        <f t="shared" si="31"/>
        <v>33</v>
      </c>
      <c r="E71" s="73" t="str">
        <f>'Auswahl Kultur'!E71</f>
        <v xml:space="preserve"> ---</v>
      </c>
      <c r="F71" s="73" t="str">
        <f>'Auswahl Kultur'!F71</f>
        <v>x</v>
      </c>
      <c r="G71" s="73">
        <f>'Auswahl Kultur'!G71</f>
        <v>211</v>
      </c>
      <c r="H71" s="61">
        <f>'Auswahl Kultur'!H71</f>
        <v>30</v>
      </c>
      <c r="I71" s="220"/>
      <c r="AB71" s="155">
        <f>'Auswahl Kultur'!AB71</f>
        <v>0</v>
      </c>
      <c r="AC71" s="224" t="str">
        <f t="shared" si="30"/>
        <v>Gemüseerbse (Markerbse, Schalerbse, Zuckererbse)</v>
      </c>
      <c r="AD71" s="224"/>
    </row>
    <row r="72" spans="1:30" ht="15" x14ac:dyDescent="0.25">
      <c r="A72" s="213">
        <f t="shared" si="29"/>
        <v>212</v>
      </c>
      <c r="B72" s="150">
        <f>'Auswahl Kultur'!B72</f>
        <v>34</v>
      </c>
      <c r="C72" s="61" t="str">
        <f>'Auswahl Kultur'!C72</f>
        <v>Platterbse</v>
      </c>
      <c r="D72" s="228">
        <f t="shared" si="31"/>
        <v>34</v>
      </c>
      <c r="E72" s="73" t="str">
        <f>'Auswahl Kultur'!E72</f>
        <v xml:space="preserve"> ---</v>
      </c>
      <c r="F72" s="73" t="str">
        <f>'Auswahl Kultur'!F72</f>
        <v>x</v>
      </c>
      <c r="G72" s="73">
        <f>'Auswahl Kultur'!G72</f>
        <v>212</v>
      </c>
      <c r="H72" s="61">
        <f>'Auswahl Kultur'!H72</f>
        <v>30</v>
      </c>
      <c r="I72" s="220"/>
      <c r="AB72" s="155" t="str">
        <f>'Auswahl Kultur'!AB72</f>
        <v>Neu 2016</v>
      </c>
      <c r="AC72" s="224" t="str">
        <f>C72</f>
        <v>Platterbse</v>
      </c>
      <c r="AD72" s="224"/>
    </row>
    <row r="73" spans="1:30" ht="15" x14ac:dyDescent="0.25">
      <c r="A73" s="213">
        <f t="shared" si="29"/>
        <v>220</v>
      </c>
      <c r="B73" s="150">
        <f>'Auswahl Kultur'!B73</f>
        <v>35</v>
      </c>
      <c r="C73" s="61" t="str">
        <f>'Auswahl Kultur'!C73</f>
        <v>Ackerbohne/Puffbohne/Pferdebohnen/Dicke Bohnen</v>
      </c>
      <c r="D73" s="228">
        <f t="shared" si="31"/>
        <v>35</v>
      </c>
      <c r="E73" s="73" t="str">
        <f>'Auswahl Kultur'!E73</f>
        <v xml:space="preserve"> ---</v>
      </c>
      <c r="F73" s="73" t="str">
        <f>'Auswahl Kultur'!F73</f>
        <v>x</v>
      </c>
      <c r="G73" s="73">
        <f>'Auswahl Kultur'!G73</f>
        <v>220</v>
      </c>
      <c r="H73" s="61">
        <f>'Auswahl Kultur'!H73</f>
        <v>30</v>
      </c>
      <c r="I73" s="220"/>
      <c r="AB73" s="155">
        <f>'Auswahl Kultur'!AB73</f>
        <v>0</v>
      </c>
      <c r="AC73" s="224" t="str">
        <f t="shared" si="30"/>
        <v>Ackerbohne/Puffbohne/Pferdebohnen/Dicke Bohnen</v>
      </c>
      <c r="AD73" s="224"/>
    </row>
    <row r="74" spans="1:30" ht="15" x14ac:dyDescent="0.25">
      <c r="A74" s="213">
        <f t="shared" si="29"/>
        <v>221</v>
      </c>
      <c r="B74" s="150">
        <f>'Auswahl Kultur'!B74</f>
        <v>36</v>
      </c>
      <c r="C74" s="61" t="str">
        <f>'Auswahl Kultur'!C74</f>
        <v>Wicken (Pannonische, Zottel-, Saatwicke)</v>
      </c>
      <c r="D74" s="228">
        <f t="shared" si="31"/>
        <v>36</v>
      </c>
      <c r="E74" s="73" t="str">
        <f>'Auswahl Kultur'!E74</f>
        <v xml:space="preserve"> ---</v>
      </c>
      <c r="F74" s="73" t="str">
        <f>'Auswahl Kultur'!F74</f>
        <v>x</v>
      </c>
      <c r="G74" s="73">
        <f>'Auswahl Kultur'!G74</f>
        <v>221</v>
      </c>
      <c r="H74" s="61">
        <f>'Auswahl Kultur'!H74</f>
        <v>30</v>
      </c>
      <c r="I74" s="220"/>
      <c r="AB74" s="155">
        <f>'Auswahl Kultur'!AB74</f>
        <v>0</v>
      </c>
      <c r="AC74" s="224" t="str">
        <f t="shared" si="30"/>
        <v>Wicken (Pannonische, Zottel-, Saatwicke)</v>
      </c>
      <c r="AD74" s="224"/>
    </row>
    <row r="75" spans="1:30" ht="15" x14ac:dyDescent="0.25">
      <c r="A75" s="213">
        <f t="shared" si="29"/>
        <v>230</v>
      </c>
      <c r="B75" s="150">
        <f>'Auswahl Kultur'!B75</f>
        <v>37</v>
      </c>
      <c r="C75" s="61" t="str">
        <f>'Auswahl Kultur'!C75</f>
        <v xml:space="preserve">Lupinen </v>
      </c>
      <c r="D75" s="228">
        <f t="shared" si="31"/>
        <v>37</v>
      </c>
      <c r="E75" s="73" t="str">
        <f>'Auswahl Kultur'!E75</f>
        <v xml:space="preserve"> ---</v>
      </c>
      <c r="F75" s="73" t="str">
        <f>'Auswahl Kultur'!F75</f>
        <v>x</v>
      </c>
      <c r="G75" s="73">
        <f>'Auswahl Kultur'!G75</f>
        <v>230</v>
      </c>
      <c r="H75" s="61">
        <f>'Auswahl Kultur'!H75</f>
        <v>30</v>
      </c>
      <c r="I75" s="220"/>
      <c r="AB75" s="155">
        <f>'Auswahl Kultur'!AB75</f>
        <v>0</v>
      </c>
      <c r="AC75" s="224" t="str">
        <f t="shared" si="30"/>
        <v xml:space="preserve">Lupinen </v>
      </c>
      <c r="AD75" s="224"/>
    </row>
    <row r="76" spans="1:30" ht="15" x14ac:dyDescent="0.25">
      <c r="A76" s="213">
        <f t="shared" si="29"/>
        <v>240</v>
      </c>
      <c r="B76" s="150">
        <f>'Auswahl Kultur'!B76</f>
        <v>38</v>
      </c>
      <c r="C76" s="61" t="str">
        <f>'Auswahl Kultur'!C76</f>
        <v>Erbsen/Bohnen-Gemenge</v>
      </c>
      <c r="D76" s="228">
        <f t="shared" si="31"/>
        <v>38</v>
      </c>
      <c r="E76" s="73" t="str">
        <f>'Auswahl Kultur'!E76</f>
        <v xml:space="preserve"> ---</v>
      </c>
      <c r="F76" s="73" t="str">
        <f>'Auswahl Kultur'!F76</f>
        <v>x</v>
      </c>
      <c r="G76" s="73">
        <f>'Auswahl Kultur'!G76</f>
        <v>240</v>
      </c>
      <c r="H76" s="61">
        <f>'Auswahl Kultur'!H76</f>
        <v>30</v>
      </c>
      <c r="I76" s="220"/>
      <c r="AB76" s="155" t="str">
        <f>'Auswahl Kultur'!AB76</f>
        <v>Umbenannt 2016</v>
      </c>
      <c r="AC76" s="224" t="str">
        <f t="shared" si="30"/>
        <v>Erbsen/Bohnen-Gemenge</v>
      </c>
      <c r="AD76" s="224"/>
    </row>
    <row r="77" spans="1:30" ht="15" x14ac:dyDescent="0.25">
      <c r="A77" s="213">
        <f t="shared" si="29"/>
        <v>250</v>
      </c>
      <c r="B77" s="150">
        <f>'Auswahl Kultur'!B77</f>
        <v>39</v>
      </c>
      <c r="C77" s="61" t="str">
        <f>'Auswahl Kultur'!C77</f>
        <v xml:space="preserve">Gemenge Leguminosen/Getreide </v>
      </c>
      <c r="D77" s="228">
        <f t="shared" si="31"/>
        <v>39</v>
      </c>
      <c r="E77" s="73" t="str">
        <f>'Auswahl Kultur'!E77</f>
        <v xml:space="preserve"> ---</v>
      </c>
      <c r="F77" s="73" t="str">
        <f>'Auswahl Kultur'!F77</f>
        <v>x</v>
      </c>
      <c r="G77" s="73">
        <f>'Auswahl Kultur'!G77</f>
        <v>250</v>
      </c>
      <c r="H77" s="61">
        <f>'Auswahl Kultur'!H77</f>
        <v>30</v>
      </c>
      <c r="I77" s="220"/>
      <c r="AB77" s="155" t="str">
        <f>'Auswahl Kultur'!AB77</f>
        <v>Umbenannt 2016</v>
      </c>
      <c r="AC77" s="224" t="str">
        <f t="shared" si="30"/>
        <v xml:space="preserve">Gemenge Leguminosen/Getreide </v>
      </c>
      <c r="AD77" s="224"/>
    </row>
    <row r="78" spans="1:30" ht="15" x14ac:dyDescent="0.25">
      <c r="A78" s="213">
        <f t="shared" si="29"/>
        <v>290</v>
      </c>
      <c r="B78" s="150">
        <f>'Auswahl Kultur'!B78</f>
        <v>40</v>
      </c>
      <c r="C78" s="61" t="str">
        <f>'Auswahl Kultur'!C78</f>
        <v>Sonstige Hülsenfrüchte</v>
      </c>
      <c r="D78" s="228">
        <f t="shared" si="31"/>
        <v>40</v>
      </c>
      <c r="E78" s="73" t="str">
        <f>'Auswahl Kultur'!E78</f>
        <v xml:space="preserve"> ---</v>
      </c>
      <c r="F78" s="73" t="str">
        <f>'Auswahl Kultur'!F78</f>
        <v>x</v>
      </c>
      <c r="G78" s="73">
        <f>'Auswahl Kultur'!G78</f>
        <v>290</v>
      </c>
      <c r="H78" s="61">
        <f>'Auswahl Kultur'!H78</f>
        <v>30</v>
      </c>
      <c r="I78" s="220"/>
      <c r="AB78" s="155" t="str">
        <f>'Auswahl Kultur'!AB78</f>
        <v>Umbenannt 2016</v>
      </c>
      <c r="AC78" s="224" t="str">
        <f t="shared" si="30"/>
        <v>Sonstige Hülsenfrüchte</v>
      </c>
      <c r="AD78" s="224"/>
    </row>
    <row r="79" spans="1:30" ht="15" x14ac:dyDescent="0.25">
      <c r="A79" s="213">
        <f t="shared" si="29"/>
        <v>292</v>
      </c>
      <c r="B79" s="150">
        <f>'Auswahl Kultur'!B79</f>
        <v>41</v>
      </c>
      <c r="C79" s="61" t="str">
        <f>'Auswahl Kultur'!C79</f>
        <v>Linsen (Speiselinse)</v>
      </c>
      <c r="D79" s="228">
        <f t="shared" si="31"/>
        <v>41</v>
      </c>
      <c r="E79" s="73" t="str">
        <f>'Auswahl Kultur'!E79</f>
        <v xml:space="preserve"> ---</v>
      </c>
      <c r="F79" s="73" t="str">
        <f>'Auswahl Kultur'!F79</f>
        <v>x</v>
      </c>
      <c r="G79" s="73">
        <f>'Auswahl Kultur'!G79</f>
        <v>292</v>
      </c>
      <c r="H79" s="61">
        <f>'Auswahl Kultur'!H79</f>
        <v>30</v>
      </c>
      <c r="I79" s="220"/>
      <c r="AB79" s="155">
        <f>'Auswahl Kultur'!AB79</f>
        <v>0</v>
      </c>
      <c r="AC79" s="224" t="str">
        <f t="shared" si="30"/>
        <v>Linsen (Speiselinse)</v>
      </c>
      <c r="AD79" s="224"/>
    </row>
    <row r="80" spans="1:30" ht="15" x14ac:dyDescent="0.25">
      <c r="A80" s="213">
        <f t="shared" si="29"/>
        <v>0</v>
      </c>
      <c r="B80" s="150">
        <f>'Auswahl Kultur'!B80</f>
        <v>42</v>
      </c>
      <c r="C80" s="61" t="str">
        <f>'Auswahl Kultur'!C80</f>
        <v xml:space="preserve"> -----------------------</v>
      </c>
      <c r="D80" s="228">
        <f t="shared" si="31"/>
        <v>42</v>
      </c>
      <c r="E80" s="73"/>
      <c r="F80" s="73"/>
      <c r="G80" s="73"/>
      <c r="H80" s="61"/>
      <c r="I80" s="220"/>
      <c r="AB80" s="155">
        <f>'Auswahl Kultur'!AB80</f>
        <v>0</v>
      </c>
      <c r="AC80" s="224" t="str">
        <f t="shared" si="30"/>
        <v xml:space="preserve"> -----------------------</v>
      </c>
      <c r="AD80" s="224"/>
    </row>
    <row r="81" spans="1:30" ht="15" x14ac:dyDescent="0.25">
      <c r="A81" s="213">
        <f t="shared" si="29"/>
        <v>311</v>
      </c>
      <c r="B81" s="150">
        <f>'Auswahl Kultur'!B81</f>
        <v>43</v>
      </c>
      <c r="C81" s="61" t="str">
        <f>'Auswahl Kultur'!C81</f>
        <v>Winterraps</v>
      </c>
      <c r="D81" s="228">
        <f t="shared" si="31"/>
        <v>43</v>
      </c>
      <c r="E81" s="73" t="str">
        <f>'Auswahl Kultur'!E81</f>
        <v xml:space="preserve"> ---</v>
      </c>
      <c r="F81" s="73" t="str">
        <f>'Auswahl Kultur'!F81</f>
        <v xml:space="preserve"> ---</v>
      </c>
      <c r="G81" s="73">
        <f>'Auswahl Kultur'!G81</f>
        <v>311</v>
      </c>
      <c r="H81" s="61">
        <f>'Auswahl Kultur'!H81</f>
        <v>30</v>
      </c>
      <c r="I81" s="220"/>
      <c r="AB81" s="155">
        <f>'Auswahl Kultur'!AB81</f>
        <v>0</v>
      </c>
      <c r="AC81" s="224" t="str">
        <f t="shared" si="30"/>
        <v>Winterraps</v>
      </c>
      <c r="AD81" s="224"/>
    </row>
    <row r="82" spans="1:30" ht="15" x14ac:dyDescent="0.25">
      <c r="A82" s="213">
        <f t="shared" si="29"/>
        <v>312</v>
      </c>
      <c r="B82" s="150">
        <f>'Auswahl Kultur'!B82</f>
        <v>44</v>
      </c>
      <c r="C82" s="61" t="str">
        <f>'Auswahl Kultur'!C82</f>
        <v>Sommerraps</v>
      </c>
      <c r="D82" s="228">
        <f t="shared" si="31"/>
        <v>44</v>
      </c>
      <c r="E82" s="73" t="str">
        <f>'Auswahl Kultur'!E82</f>
        <v xml:space="preserve"> ---</v>
      </c>
      <c r="F82" s="73" t="str">
        <f>'Auswahl Kultur'!F82</f>
        <v xml:space="preserve"> ---</v>
      </c>
      <c r="G82" s="73">
        <f>'Auswahl Kultur'!G82</f>
        <v>312</v>
      </c>
      <c r="H82" s="61">
        <f>'Auswahl Kultur'!H82</f>
        <v>30</v>
      </c>
      <c r="I82" s="220"/>
      <c r="AB82" s="155">
        <f>'Auswahl Kultur'!AB82</f>
        <v>0</v>
      </c>
      <c r="AC82" s="224" t="str">
        <f t="shared" si="30"/>
        <v>Sommerraps</v>
      </c>
      <c r="AD82" s="224"/>
    </row>
    <row r="83" spans="1:30" ht="15" x14ac:dyDescent="0.25">
      <c r="A83" s="213">
        <f t="shared" si="29"/>
        <v>320</v>
      </c>
      <c r="B83" s="150">
        <f>'Auswahl Kultur'!B83</f>
        <v>45</v>
      </c>
      <c r="C83" s="61" t="str">
        <f>'Auswahl Kultur'!C83</f>
        <v>Sonnenblumen</v>
      </c>
      <c r="D83" s="228">
        <f t="shared" si="31"/>
        <v>45</v>
      </c>
      <c r="E83" s="73" t="str">
        <f>'Auswahl Kultur'!E83</f>
        <v xml:space="preserve"> ---</v>
      </c>
      <c r="F83" s="73" t="str">
        <f>'Auswahl Kultur'!F83</f>
        <v xml:space="preserve"> ---</v>
      </c>
      <c r="G83" s="73">
        <f>'Auswahl Kultur'!G83</f>
        <v>320</v>
      </c>
      <c r="H83" s="61">
        <f>'Auswahl Kultur'!H83</f>
        <v>30</v>
      </c>
      <c r="I83" s="220"/>
      <c r="AB83" s="155">
        <f>'Auswahl Kultur'!AB83</f>
        <v>0</v>
      </c>
      <c r="AC83" s="224" t="str">
        <f t="shared" si="30"/>
        <v>Sonnenblumen</v>
      </c>
      <c r="AD83" s="224"/>
    </row>
    <row r="84" spans="1:30" ht="15" x14ac:dyDescent="0.25">
      <c r="A84" s="213">
        <f t="shared" si="29"/>
        <v>330</v>
      </c>
      <c r="B84" s="150">
        <f>'Auswahl Kultur'!B84</f>
        <v>46</v>
      </c>
      <c r="C84" s="61" t="str">
        <f>'Auswahl Kultur'!C84</f>
        <v>Sojabohnen</v>
      </c>
      <c r="D84" s="228">
        <f t="shared" si="31"/>
        <v>46</v>
      </c>
      <c r="E84" s="73" t="str">
        <f>'Auswahl Kultur'!E84</f>
        <v xml:space="preserve"> ---</v>
      </c>
      <c r="F84" s="73" t="str">
        <f>'Auswahl Kultur'!F84</f>
        <v>x</v>
      </c>
      <c r="G84" s="73">
        <f>'Auswahl Kultur'!G84</f>
        <v>330</v>
      </c>
      <c r="H84" s="61">
        <f>'Auswahl Kultur'!H84</f>
        <v>30</v>
      </c>
      <c r="I84" s="220"/>
      <c r="AB84" s="155">
        <f>'Auswahl Kultur'!AB84</f>
        <v>0</v>
      </c>
      <c r="AC84" s="224" t="str">
        <f t="shared" si="30"/>
        <v>Sojabohnen</v>
      </c>
      <c r="AD84" s="224"/>
    </row>
    <row r="85" spans="1:30" ht="15" x14ac:dyDescent="0.25">
      <c r="A85" s="213">
        <f t="shared" si="29"/>
        <v>341</v>
      </c>
      <c r="B85" s="150">
        <f>'Auswahl Kultur'!B85</f>
        <v>47</v>
      </c>
      <c r="C85" s="61" t="str">
        <f>'Auswahl Kultur'!C85</f>
        <v xml:space="preserve">Lein (Gemeiner Lein, Flachs) </v>
      </c>
      <c r="D85" s="228">
        <f t="shared" si="31"/>
        <v>47</v>
      </c>
      <c r="E85" s="73" t="str">
        <f>'Auswahl Kultur'!E85</f>
        <v xml:space="preserve"> ---</v>
      </c>
      <c r="F85" s="73" t="str">
        <f>'Auswahl Kultur'!F85</f>
        <v xml:space="preserve"> ---</v>
      </c>
      <c r="G85" s="73">
        <f>'Auswahl Kultur'!G85</f>
        <v>341</v>
      </c>
      <c r="H85" s="61">
        <f>'Auswahl Kultur'!H85</f>
        <v>30</v>
      </c>
      <c r="I85" s="220"/>
      <c r="AB85" s="155">
        <f>'Auswahl Kultur'!AB85</f>
        <v>0</v>
      </c>
      <c r="AC85" s="224" t="str">
        <f t="shared" si="30"/>
        <v xml:space="preserve">Lein (Gemeiner Lein, Flachs) </v>
      </c>
      <c r="AD85" s="224"/>
    </row>
    <row r="86" spans="1:30" ht="15" x14ac:dyDescent="0.25">
      <c r="A86" s="213">
        <f t="shared" si="29"/>
        <v>390</v>
      </c>
      <c r="B86" s="150">
        <f>'Auswahl Kultur'!B86</f>
        <v>48</v>
      </c>
      <c r="C86" s="61" t="str">
        <f>'Auswahl Kultur'!C86</f>
        <v>Sonstige Ölfrüchte</v>
      </c>
      <c r="D86" s="228">
        <f t="shared" si="31"/>
        <v>48</v>
      </c>
      <c r="E86" s="73" t="str">
        <f>'Auswahl Kultur'!E86</f>
        <v xml:space="preserve"> ---</v>
      </c>
      <c r="F86" s="73" t="str">
        <f>'Auswahl Kultur'!F86</f>
        <v xml:space="preserve"> ---</v>
      </c>
      <c r="G86" s="73">
        <f>'Auswahl Kultur'!G86</f>
        <v>390</v>
      </c>
      <c r="H86" s="61">
        <f>'Auswahl Kultur'!H86</f>
        <v>30</v>
      </c>
      <c r="I86" s="220"/>
      <c r="AB86" s="155" t="str">
        <f>'Auswahl Kultur'!AB86</f>
        <v>Umbenannt 2016</v>
      </c>
      <c r="AC86" s="224" t="str">
        <f t="shared" si="30"/>
        <v>Sonstige Ölfrüchte</v>
      </c>
      <c r="AD86" s="224"/>
    </row>
    <row r="87" spans="1:30" ht="15" x14ac:dyDescent="0.25">
      <c r="A87" s="213">
        <f t="shared" si="29"/>
        <v>392</v>
      </c>
      <c r="B87" s="150">
        <f>'Auswahl Kultur'!B87</f>
        <v>49</v>
      </c>
      <c r="C87" s="61" t="str">
        <f>'Auswahl Kultur'!C87</f>
        <v>Meerkohl/Krambe</v>
      </c>
      <c r="D87" s="228">
        <f t="shared" si="31"/>
        <v>49</v>
      </c>
      <c r="E87" s="73" t="str">
        <f>'Auswahl Kultur'!E87</f>
        <v xml:space="preserve"> ---</v>
      </c>
      <c r="F87" s="73" t="str">
        <f>'Auswahl Kultur'!F87</f>
        <v xml:space="preserve"> ---</v>
      </c>
      <c r="G87" s="73">
        <f>'Auswahl Kultur'!G87</f>
        <v>392</v>
      </c>
      <c r="H87" s="61">
        <f>'Auswahl Kultur'!H87</f>
        <v>30</v>
      </c>
      <c r="I87" s="220"/>
      <c r="AB87" s="155" t="str">
        <f>'Auswahl Kultur'!AB87</f>
        <v>Neu 2017</v>
      </c>
      <c r="AC87" s="224" t="str">
        <f t="shared" si="30"/>
        <v>Meerkohl/Krambe</v>
      </c>
      <c r="AD87" s="224"/>
    </row>
    <row r="88" spans="1:30" ht="15" x14ac:dyDescent="0.25">
      <c r="A88" s="213">
        <f t="shared" si="29"/>
        <v>393</v>
      </c>
      <c r="B88" s="150">
        <f>'Auswahl Kultur'!B88</f>
        <v>50</v>
      </c>
      <c r="C88" s="61" t="str">
        <f>'Auswahl Kultur'!C88</f>
        <v>Leindotter</v>
      </c>
      <c r="D88" s="228">
        <f t="shared" si="31"/>
        <v>50</v>
      </c>
      <c r="E88" s="73" t="str">
        <f>'Auswahl Kultur'!E88</f>
        <v xml:space="preserve"> ---</v>
      </c>
      <c r="F88" s="73" t="str">
        <f>'Auswahl Kultur'!F88</f>
        <v xml:space="preserve"> ---</v>
      </c>
      <c r="G88" s="73">
        <f>'Auswahl Kultur'!G88</f>
        <v>393</v>
      </c>
      <c r="H88" s="61">
        <f>'Auswahl Kultur'!H88</f>
        <v>30</v>
      </c>
      <c r="I88" s="220"/>
      <c r="AB88" s="155" t="str">
        <f>'Auswahl Kultur'!AB88</f>
        <v>Neu 2017</v>
      </c>
      <c r="AC88" s="224" t="str">
        <f t="shared" si="30"/>
        <v>Leindotter</v>
      </c>
      <c r="AD88" s="224"/>
    </row>
    <row r="89" spans="1:30" ht="15" x14ac:dyDescent="0.25">
      <c r="A89" s="213">
        <f>G89</f>
        <v>708</v>
      </c>
      <c r="B89" s="150">
        <f>'Auswahl Kultur'!B89</f>
        <v>51</v>
      </c>
      <c r="C89" s="61" t="str">
        <f>'Auswahl Kultur'!C89</f>
        <v>Färberdistel/Saflor</v>
      </c>
      <c r="D89" s="230">
        <f t="shared" si="31"/>
        <v>51</v>
      </c>
      <c r="E89" s="73" t="str">
        <f>'Auswahl Kultur'!E89</f>
        <v xml:space="preserve"> ---</v>
      </c>
      <c r="F89" s="73" t="str">
        <f>'Auswahl Kultur'!F89</f>
        <v xml:space="preserve"> ---</v>
      </c>
      <c r="G89" s="73">
        <f>'Auswahl Kultur'!G89</f>
        <v>708</v>
      </c>
      <c r="H89" s="61">
        <f>'Auswahl Kultur'!H89</f>
        <v>30</v>
      </c>
      <c r="I89" s="220"/>
      <c r="AB89" s="155" t="str">
        <f>'Auswahl Kultur'!AB89</f>
        <v>Neu 2017</v>
      </c>
      <c r="AC89" s="224" t="str">
        <f>C89</f>
        <v>Färberdistel/Saflor</v>
      </c>
      <c r="AD89" s="224"/>
    </row>
    <row r="90" spans="1:30" ht="15" x14ac:dyDescent="0.25">
      <c r="A90" s="213">
        <f t="shared" si="29"/>
        <v>0</v>
      </c>
      <c r="B90" s="150">
        <f>'Auswahl Kultur'!B90</f>
        <v>52</v>
      </c>
      <c r="C90" s="61" t="str">
        <f>'Auswahl Kultur'!C90</f>
        <v xml:space="preserve"> -----------------------</v>
      </c>
      <c r="D90" s="228">
        <f t="shared" si="31"/>
        <v>52</v>
      </c>
      <c r="E90" s="73"/>
      <c r="F90" s="73"/>
      <c r="G90" s="73"/>
      <c r="H90" s="61"/>
      <c r="I90" s="220"/>
      <c r="AB90" s="155">
        <f>'Auswahl Kultur'!AB90</f>
        <v>0</v>
      </c>
      <c r="AC90" s="224" t="str">
        <f t="shared" si="30"/>
        <v xml:space="preserve"> -----------------------</v>
      </c>
      <c r="AD90" s="224"/>
    </row>
    <row r="91" spans="1:30" ht="15" x14ac:dyDescent="0.25">
      <c r="A91" s="213">
        <f t="shared" si="29"/>
        <v>315</v>
      </c>
      <c r="B91" s="150">
        <f>'Auswahl Kultur'!B91</f>
        <v>53</v>
      </c>
      <c r="C91" s="61" t="str">
        <f>'Auswahl Kultur'!C91</f>
        <v>Winterrübsen (Rübsen, Rübsamen, Rübsaat)</v>
      </c>
      <c r="D91" s="228">
        <f t="shared" si="31"/>
        <v>53</v>
      </c>
      <c r="E91" s="73" t="str">
        <f>'Auswahl Kultur'!E91</f>
        <v xml:space="preserve"> ---</v>
      </c>
      <c r="F91" s="73" t="str">
        <f>'Auswahl Kultur'!F91</f>
        <v xml:space="preserve"> ---</v>
      </c>
      <c r="G91" s="73">
        <f>'Auswahl Kultur'!G91</f>
        <v>315</v>
      </c>
      <c r="H91" s="61">
        <f>'Auswahl Kultur'!H91</f>
        <v>30</v>
      </c>
      <c r="I91" s="220"/>
      <c r="AB91" s="155" t="str">
        <f>'Auswahl Kultur'!AB91</f>
        <v>Neu 2017</v>
      </c>
      <c r="AC91" s="224" t="str">
        <f>C91</f>
        <v>Winterrübsen (Rübsen, Rübsamen, Rübsaat)</v>
      </c>
      <c r="AD91" s="224"/>
    </row>
    <row r="92" spans="1:30" ht="15" x14ac:dyDescent="0.25">
      <c r="A92" s="213">
        <f t="shared" si="29"/>
        <v>316</v>
      </c>
      <c r="B92" s="150">
        <f>'Auswahl Kultur'!B92</f>
        <v>54</v>
      </c>
      <c r="C92" s="61" t="str">
        <f>'Auswahl Kultur'!C92</f>
        <v>Sommerrübsen (Rübsen, Rübsamen, Rübsaat)</v>
      </c>
      <c r="D92" s="228">
        <f t="shared" si="31"/>
        <v>54</v>
      </c>
      <c r="E92" s="73" t="str">
        <f>'Auswahl Kultur'!E92</f>
        <v xml:space="preserve"> ---</v>
      </c>
      <c r="F92" s="73" t="str">
        <f>'Auswahl Kultur'!F92</f>
        <v xml:space="preserve"> ---</v>
      </c>
      <c r="G92" s="73">
        <f>'Auswahl Kultur'!G92</f>
        <v>316</v>
      </c>
      <c r="H92" s="61">
        <f>'Auswahl Kultur'!H92</f>
        <v>30</v>
      </c>
      <c r="I92" s="220"/>
      <c r="AB92" s="155" t="str">
        <f>'Auswahl Kultur'!AB92</f>
        <v>Neu 2017</v>
      </c>
      <c r="AC92" s="224" t="str">
        <f>C92</f>
        <v>Sommerrübsen (Rübsen, Rübsamen, Rübsaat)</v>
      </c>
      <c r="AD92" s="224"/>
    </row>
    <row r="93" spans="1:30" ht="15" x14ac:dyDescent="0.25">
      <c r="A93" s="213">
        <f t="shared" si="29"/>
        <v>413</v>
      </c>
      <c r="B93" s="150">
        <f>'Auswahl Kultur'!B93</f>
        <v>55</v>
      </c>
      <c r="C93" s="61" t="str">
        <f>'Auswahl Kultur'!C93</f>
        <v>Futterrüben (Runkelrüben)</v>
      </c>
      <c r="D93" s="228">
        <f t="shared" si="31"/>
        <v>55</v>
      </c>
      <c r="E93" s="73" t="str">
        <f>'Auswahl Kultur'!E93</f>
        <v xml:space="preserve"> ---</v>
      </c>
      <c r="F93" s="73" t="str">
        <f>'Auswahl Kultur'!F93</f>
        <v xml:space="preserve"> ---</v>
      </c>
      <c r="G93" s="73">
        <f>'Auswahl Kultur'!G93</f>
        <v>413</v>
      </c>
      <c r="H93" s="61">
        <f>'Auswahl Kultur'!H93</f>
        <v>30</v>
      </c>
      <c r="I93" s="220"/>
      <c r="AB93" s="155" t="str">
        <f>'Auswahl Kultur'!AB93</f>
        <v>Umbenannt 2016</v>
      </c>
      <c r="AC93" s="224" t="str">
        <f t="shared" si="30"/>
        <v>Futterrüben (Runkelrüben)</v>
      </c>
      <c r="AD93" s="224"/>
    </row>
    <row r="94" spans="1:30" ht="15" x14ac:dyDescent="0.25">
      <c r="A94" s="213">
        <f t="shared" si="29"/>
        <v>421</v>
      </c>
      <c r="B94" s="150">
        <f>'Auswahl Kultur'!B94</f>
        <v>56</v>
      </c>
      <c r="C94" s="61" t="str">
        <f>'Auswahl Kultur'!C94</f>
        <v>Rot-/Weiß-/Alexandriner-/Inkarnat-/Erd-/Schweden-/Persischer Klee</v>
      </c>
      <c r="D94" s="228">
        <f t="shared" si="31"/>
        <v>56</v>
      </c>
      <c r="E94" s="73" t="str">
        <f>'Auswahl Kultur'!E94</f>
        <v xml:space="preserve"> ---</v>
      </c>
      <c r="F94" s="73" t="str">
        <f>'Auswahl Kultur'!F94</f>
        <v>x</v>
      </c>
      <c r="G94" s="73">
        <f>'Auswahl Kultur'!G94</f>
        <v>421</v>
      </c>
      <c r="H94" s="61">
        <f>'Auswahl Kultur'!H94</f>
        <v>30</v>
      </c>
      <c r="I94" s="220"/>
      <c r="AB94" s="155" t="str">
        <f>'Auswahl Kultur'!AB94</f>
        <v>Umbenannt 2016</v>
      </c>
      <c r="AC94" s="224" t="str">
        <f t="shared" si="30"/>
        <v>Rot-/Weiß-/Alexandriner-/Inkarnat-/Erd-/Schweden-/Persischer Klee</v>
      </c>
      <c r="AD94" s="224"/>
    </row>
    <row r="95" spans="1:30" ht="15" x14ac:dyDescent="0.25">
      <c r="A95" s="213">
        <f t="shared" si="29"/>
        <v>422</v>
      </c>
      <c r="B95" s="150">
        <f>'Auswahl Kultur'!B95</f>
        <v>57</v>
      </c>
      <c r="C95" s="61" t="str">
        <f>'Auswahl Kultur'!C95</f>
        <v>Kleegras, Luzerne-Gras-Gemenge</v>
      </c>
      <c r="D95" s="228">
        <f t="shared" si="31"/>
        <v>57</v>
      </c>
      <c r="E95" s="73" t="str">
        <f>'Auswahl Kultur'!E95</f>
        <v xml:space="preserve"> ---</v>
      </c>
      <c r="F95" s="73" t="str">
        <f>'Auswahl Kultur'!F95</f>
        <v>x</v>
      </c>
      <c r="G95" s="73">
        <f>'Auswahl Kultur'!G95</f>
        <v>422</v>
      </c>
      <c r="H95" s="61">
        <f>'Auswahl Kultur'!H95</f>
        <v>40</v>
      </c>
      <c r="I95" s="220"/>
      <c r="AB95" s="155">
        <f>'Auswahl Kultur'!AB95</f>
        <v>0</v>
      </c>
      <c r="AC95" s="224" t="str">
        <f t="shared" si="30"/>
        <v>Kleegras, Luzerne-Gras-Gemenge</v>
      </c>
      <c r="AD95" s="224"/>
    </row>
    <row r="96" spans="1:30" ht="15" x14ac:dyDescent="0.25">
      <c r="A96" s="213">
        <f t="shared" si="29"/>
        <v>423</v>
      </c>
      <c r="B96" s="150">
        <f>'Auswahl Kultur'!B96</f>
        <v>58</v>
      </c>
      <c r="C96" s="61" t="str">
        <f>'Auswahl Kultur'!C96</f>
        <v>Luzerne, Hopfen-/Gelbklee, Bastard-/Sandluzerne</v>
      </c>
      <c r="D96" s="228">
        <f t="shared" si="31"/>
        <v>58</v>
      </c>
      <c r="E96" s="73" t="str">
        <f>'Auswahl Kultur'!E96</f>
        <v xml:space="preserve"> ---</v>
      </c>
      <c r="F96" s="73" t="str">
        <f>'Auswahl Kultur'!F96</f>
        <v>x</v>
      </c>
      <c r="G96" s="73">
        <f>'Auswahl Kultur'!G96</f>
        <v>423</v>
      </c>
      <c r="H96" s="61">
        <f>'Auswahl Kultur'!H96</f>
        <v>30</v>
      </c>
      <c r="I96" s="220"/>
      <c r="AB96" s="155" t="str">
        <f>'Auswahl Kultur'!AB96</f>
        <v>Umbenannt 2016</v>
      </c>
      <c r="AC96" s="224" t="str">
        <f t="shared" si="30"/>
        <v>Luzerne, Hopfen-/Gelbklee, Bastard-/Sandluzerne</v>
      </c>
      <c r="AD96" s="224"/>
    </row>
    <row r="97" spans="1:30" ht="15" x14ac:dyDescent="0.25">
      <c r="A97" s="213">
        <f t="shared" si="29"/>
        <v>424</v>
      </c>
      <c r="B97" s="150">
        <f>'Auswahl Kultur'!B97</f>
        <v>59</v>
      </c>
      <c r="C97" s="61" t="str">
        <f>'Auswahl Kultur'!C97</f>
        <v>Ackergras</v>
      </c>
      <c r="D97" s="228">
        <f t="shared" si="31"/>
        <v>59</v>
      </c>
      <c r="E97" s="73" t="str">
        <f>'Auswahl Kultur'!E97</f>
        <v xml:space="preserve"> ---</v>
      </c>
      <c r="F97" s="73" t="str">
        <f>'Auswahl Kultur'!F97</f>
        <v xml:space="preserve"> ---</v>
      </c>
      <c r="G97" s="73">
        <f>'Auswahl Kultur'!G97</f>
        <v>424</v>
      </c>
      <c r="H97" s="61">
        <f>'Auswahl Kultur'!H97</f>
        <v>30</v>
      </c>
      <c r="I97" s="220"/>
      <c r="AB97" s="155">
        <f>'Auswahl Kultur'!AB97</f>
        <v>0</v>
      </c>
      <c r="AC97" s="224" t="str">
        <f t="shared" si="30"/>
        <v>Ackergras</v>
      </c>
      <c r="AD97" s="224"/>
    </row>
    <row r="98" spans="1:30" ht="15" x14ac:dyDescent="0.25">
      <c r="A98" s="213">
        <f t="shared" si="29"/>
        <v>425</v>
      </c>
      <c r="B98" s="150">
        <f>'Auswahl Kultur'!B98</f>
        <v>60</v>
      </c>
      <c r="C98" s="61" t="str">
        <f>'Auswahl Kultur'!C98</f>
        <v>Klee-Luzerne-Gemisch</v>
      </c>
      <c r="D98" s="228">
        <f t="shared" si="31"/>
        <v>60</v>
      </c>
      <c r="E98" s="73" t="str">
        <f>'Auswahl Kultur'!E98</f>
        <v xml:space="preserve"> ---</v>
      </c>
      <c r="F98" s="73" t="str">
        <f>'Auswahl Kultur'!F98</f>
        <v>x</v>
      </c>
      <c r="G98" s="73">
        <f>'Auswahl Kultur'!G98</f>
        <v>425</v>
      </c>
      <c r="H98" s="61">
        <f>'Auswahl Kultur'!H98</f>
        <v>30</v>
      </c>
      <c r="I98" s="220"/>
      <c r="AB98" s="155">
        <f>'Auswahl Kultur'!AB98</f>
        <v>0</v>
      </c>
      <c r="AC98" s="224" t="str">
        <f>C98</f>
        <v>Klee-Luzerne-Gemisch</v>
      </c>
      <c r="AD98" s="224"/>
    </row>
    <row r="99" spans="1:30" ht="15" x14ac:dyDescent="0.25">
      <c r="A99" s="213">
        <f t="shared" si="29"/>
        <v>426</v>
      </c>
      <c r="B99" s="150">
        <f>'Auswahl Kultur'!B99</f>
        <v>61</v>
      </c>
      <c r="C99" s="61" t="str">
        <f>'Auswahl Kultur'!C99</f>
        <v>Bockshornklee, Schabziger Klee</v>
      </c>
      <c r="D99" s="228">
        <f t="shared" si="31"/>
        <v>61</v>
      </c>
      <c r="E99" s="73" t="str">
        <f>'Auswahl Kultur'!E99</f>
        <v xml:space="preserve"> ---</v>
      </c>
      <c r="F99" s="73" t="str">
        <f>'Auswahl Kultur'!F99</f>
        <v>x</v>
      </c>
      <c r="G99" s="73">
        <f>'Auswahl Kultur'!G99</f>
        <v>426</v>
      </c>
      <c r="H99" s="61">
        <f>'Auswahl Kultur'!H99</f>
        <v>30</v>
      </c>
      <c r="I99" s="220"/>
      <c r="AB99" s="155" t="str">
        <f>'Auswahl Kultur'!AB99</f>
        <v>Umbenannt 2016</v>
      </c>
      <c r="AC99" s="224" t="str">
        <f t="shared" si="30"/>
        <v>Bockshornklee, Schabziger Klee</v>
      </c>
      <c r="AD99" s="224"/>
    </row>
    <row r="100" spans="1:30" ht="15" x14ac:dyDescent="0.25">
      <c r="A100" s="213">
        <f t="shared" si="29"/>
        <v>427</v>
      </c>
      <c r="B100" s="150">
        <f>'Auswahl Kultur'!B100</f>
        <v>62</v>
      </c>
      <c r="C100" s="61" t="str">
        <f>'Auswahl Kultur'!C100</f>
        <v>Hornklee, Hornschotenklee</v>
      </c>
      <c r="D100" s="228">
        <f t="shared" si="31"/>
        <v>62</v>
      </c>
      <c r="E100" s="73" t="str">
        <f>'Auswahl Kultur'!E100</f>
        <v xml:space="preserve"> ---</v>
      </c>
      <c r="F100" s="73" t="str">
        <f>'Auswahl Kultur'!F100</f>
        <v>x</v>
      </c>
      <c r="G100" s="73">
        <f>'Auswahl Kultur'!G100</f>
        <v>427</v>
      </c>
      <c r="H100" s="61">
        <f>'Auswahl Kultur'!H100</f>
        <v>30</v>
      </c>
      <c r="I100" s="220"/>
      <c r="AB100" s="155" t="str">
        <f>'Auswahl Kultur'!AB100</f>
        <v>Neu 2016</v>
      </c>
      <c r="AC100" s="224" t="str">
        <f t="shared" si="30"/>
        <v>Hornklee, Hornschotenklee</v>
      </c>
      <c r="AD100" s="224"/>
    </row>
    <row r="101" spans="1:30" ht="15" x14ac:dyDescent="0.25">
      <c r="B101" s="150">
        <f>'Auswahl Kultur'!B101</f>
        <v>63</v>
      </c>
      <c r="C101" s="234" t="s">
        <v>212</v>
      </c>
      <c r="D101" s="228">
        <f t="shared" si="31"/>
        <v>63</v>
      </c>
      <c r="E101" s="73" t="str">
        <f>'Auswahl Kultur'!E101</f>
        <v xml:space="preserve"> ---</v>
      </c>
      <c r="F101" s="73" t="str">
        <f>'Auswahl Kultur'!F101</f>
        <v>x</v>
      </c>
      <c r="G101" s="73">
        <v>430</v>
      </c>
      <c r="H101" s="61">
        <f>'Auswahl Kultur'!H101</f>
        <v>30</v>
      </c>
      <c r="I101" s="220"/>
      <c r="AB101" s="155"/>
      <c r="AC101" s="224"/>
      <c r="AD101" s="224"/>
    </row>
    <row r="102" spans="1:30" ht="15" x14ac:dyDescent="0.25">
      <c r="A102" s="213">
        <f t="shared" ref="A102:A136" si="32">G102</f>
        <v>429</v>
      </c>
      <c r="B102" s="150">
        <f>'Auswahl Kultur'!B102</f>
        <v>64</v>
      </c>
      <c r="C102" s="61" t="str">
        <f>'Auswahl Kultur'!C101</f>
        <v>Esparsette</v>
      </c>
      <c r="D102" s="228">
        <f t="shared" si="31"/>
        <v>64</v>
      </c>
      <c r="E102" s="73" t="str">
        <f>'Auswahl Kultur'!E101</f>
        <v xml:space="preserve"> ---</v>
      </c>
      <c r="F102" s="73" t="str">
        <f>'Auswahl Kultur'!F101</f>
        <v>x</v>
      </c>
      <c r="G102" s="73">
        <f>'Auswahl Kultur'!G101</f>
        <v>429</v>
      </c>
      <c r="H102" s="61">
        <f>'Auswahl Kultur'!H101</f>
        <v>30</v>
      </c>
      <c r="I102" s="220"/>
      <c r="AB102" s="155" t="str">
        <f>'Auswahl Kultur'!AB101</f>
        <v>Umbenannt 2016</v>
      </c>
      <c r="AC102" s="224" t="str">
        <f t="shared" ref="AC102:AC135" si="33">C102</f>
        <v>Esparsette</v>
      </c>
      <c r="AD102" s="224"/>
    </row>
    <row r="103" spans="1:30" ht="15" x14ac:dyDescent="0.25">
      <c r="A103" s="213">
        <f t="shared" si="32"/>
        <v>431</v>
      </c>
      <c r="B103" s="150">
        <f>'Auswahl Kultur'!B103</f>
        <v>65</v>
      </c>
      <c r="C103" s="61" t="str">
        <f>'Auswahl Kultur'!C103</f>
        <v>Steinklee</v>
      </c>
      <c r="D103" s="228">
        <f t="shared" si="31"/>
        <v>65</v>
      </c>
      <c r="E103" s="73" t="str">
        <f>'Auswahl Kultur'!E103</f>
        <v xml:space="preserve"> ---</v>
      </c>
      <c r="F103" s="73" t="str">
        <f>'Auswahl Kultur'!F103</f>
        <v>x</v>
      </c>
      <c r="G103" s="73">
        <f>'Auswahl Kultur'!G103</f>
        <v>431</v>
      </c>
      <c r="H103" s="61">
        <f>'Auswahl Kultur'!H103</f>
        <v>30</v>
      </c>
      <c r="I103" s="220"/>
      <c r="AB103" s="155">
        <f>'Auswahl Kultur'!AB103</f>
        <v>0</v>
      </c>
      <c r="AC103" s="224" t="str">
        <f t="shared" si="33"/>
        <v>Steinklee</v>
      </c>
      <c r="AD103" s="224"/>
    </row>
    <row r="104" spans="1:30" ht="15" x14ac:dyDescent="0.25">
      <c r="A104" s="213">
        <f t="shared" si="32"/>
        <v>432</v>
      </c>
      <c r="B104" s="150">
        <f>'Auswahl Kultur'!B104</f>
        <v>66</v>
      </c>
      <c r="C104" s="61" t="str">
        <f>'Auswahl Kultur'!C104</f>
        <v>Kleemischung aus NC 421, 427, 431</v>
      </c>
      <c r="D104" s="228">
        <f t="shared" si="31"/>
        <v>66</v>
      </c>
      <c r="E104" s="73" t="str">
        <f>'Auswahl Kultur'!E104</f>
        <v xml:space="preserve"> ---</v>
      </c>
      <c r="F104" s="73" t="str">
        <f>'Auswahl Kultur'!F104</f>
        <v>x</v>
      </c>
      <c r="G104" s="73">
        <f>'Auswahl Kultur'!G104</f>
        <v>432</v>
      </c>
      <c r="H104" s="61">
        <f>'Auswahl Kultur'!H104</f>
        <v>30</v>
      </c>
      <c r="I104" s="220"/>
      <c r="AB104" s="155">
        <f>'Auswahl Kultur'!AB104</f>
        <v>0</v>
      </c>
      <c r="AC104" s="224" t="str">
        <f t="shared" si="33"/>
        <v>Kleemischung aus NC 421, 427, 431</v>
      </c>
      <c r="AD104" s="224"/>
    </row>
    <row r="105" spans="1:30" ht="15" x14ac:dyDescent="0.25">
      <c r="A105" s="213">
        <f t="shared" si="32"/>
        <v>47</v>
      </c>
      <c r="B105" s="150">
        <f>'Auswahl Kultur'!B105</f>
        <v>67</v>
      </c>
      <c r="C105" s="61" t="str">
        <f>'Auswahl Kultur'!C105</f>
        <v>Leguminosenmischung (stickstoffbindend)</v>
      </c>
      <c r="D105" s="228">
        <f t="shared" si="31"/>
        <v>67</v>
      </c>
      <c r="E105" s="73" t="str">
        <f>'Auswahl Kultur'!E105</f>
        <v xml:space="preserve"> ---</v>
      </c>
      <c r="F105" s="73" t="str">
        <f>'Auswahl Kultur'!F105</f>
        <v>x</v>
      </c>
      <c r="G105" s="73">
        <f>'Auswahl Kultur'!G105</f>
        <v>47</v>
      </c>
      <c r="H105" s="61">
        <f>'Auswahl Kultur'!H105</f>
        <v>30</v>
      </c>
      <c r="I105" s="220"/>
      <c r="AB105" s="155">
        <f>'Auswahl Kultur'!AB105</f>
        <v>0</v>
      </c>
      <c r="AC105" s="224" t="str">
        <f t="shared" si="33"/>
        <v>Leguminosenmischung (stickstoffbindend)</v>
      </c>
      <c r="AD105" s="224"/>
    </row>
    <row r="106" spans="1:30" ht="15" x14ac:dyDescent="0.25">
      <c r="A106" s="213">
        <f>G106</f>
        <v>0</v>
      </c>
      <c r="B106" s="150">
        <f>'Auswahl Kultur'!B106</f>
        <v>68</v>
      </c>
      <c r="C106" s="61" t="str">
        <f>'Auswahl Kultur'!C106</f>
        <v xml:space="preserve"> -----------------------</v>
      </c>
      <c r="D106" s="228">
        <f t="shared" ref="D106:D136" si="34">B106</f>
        <v>68</v>
      </c>
      <c r="E106" s="73"/>
      <c r="F106" s="73"/>
      <c r="G106" s="73"/>
      <c r="H106" s="61"/>
      <c r="I106" s="220"/>
      <c r="AB106" s="155">
        <f>'Auswahl Kultur'!AB106</f>
        <v>0</v>
      </c>
      <c r="AC106" s="224" t="str">
        <f>C106</f>
        <v xml:space="preserve"> -----------------------</v>
      </c>
      <c r="AD106" s="224"/>
    </row>
    <row r="107" spans="1:30" ht="15" x14ac:dyDescent="0.25">
      <c r="A107" s="213">
        <f>G107</f>
        <v>602</v>
      </c>
      <c r="B107" s="150">
        <f>'Auswahl Kultur'!B107</f>
        <v>69</v>
      </c>
      <c r="C107" s="61" t="str">
        <f>'Auswahl Kultur'!C107</f>
        <v>Kartoffeln (Speise-, Stärke- und Pflanzkartoffeln)</v>
      </c>
      <c r="D107" s="228">
        <f t="shared" si="34"/>
        <v>69</v>
      </c>
      <c r="E107" s="73" t="str">
        <f>'Auswahl Kultur'!E107</f>
        <v xml:space="preserve"> ---</v>
      </c>
      <c r="F107" s="73" t="str">
        <f>'Auswahl Kultur'!F107</f>
        <v xml:space="preserve"> ---</v>
      </c>
      <c r="G107" s="73">
        <f>'Auswahl Kultur'!G107</f>
        <v>602</v>
      </c>
      <c r="H107" s="61">
        <f>'Auswahl Kultur'!H107</f>
        <v>30</v>
      </c>
      <c r="I107" s="220"/>
      <c r="AB107" s="155" t="str">
        <f>'Auswahl Kultur'!AB107</f>
        <v>einschließlich NC 601, 605, 606</v>
      </c>
      <c r="AC107" s="224" t="str">
        <f>C107</f>
        <v>Kartoffeln (Speise-, Stärke- und Pflanzkartoffeln)</v>
      </c>
      <c r="AD107" s="224"/>
    </row>
    <row r="108" spans="1:30" ht="15" x14ac:dyDescent="0.25">
      <c r="A108" s="213">
        <f>G108</f>
        <v>603</v>
      </c>
      <c r="B108" s="150">
        <f>'Auswahl Kultur'!B108</f>
        <v>70</v>
      </c>
      <c r="C108" s="61" t="str">
        <f>'Auswahl Kultur'!C108</f>
        <v>Zuckerrüben</v>
      </c>
      <c r="D108" s="228">
        <f t="shared" si="34"/>
        <v>70</v>
      </c>
      <c r="E108" s="73" t="str">
        <f>'Auswahl Kultur'!E108</f>
        <v xml:space="preserve"> ---</v>
      </c>
      <c r="F108" s="73" t="str">
        <f>'Auswahl Kultur'!F108</f>
        <v xml:space="preserve"> ---</v>
      </c>
      <c r="G108" s="73">
        <f>'Auswahl Kultur'!G108</f>
        <v>603</v>
      </c>
      <c r="H108" s="61">
        <f>'Auswahl Kultur'!H108</f>
        <v>30</v>
      </c>
      <c r="I108" s="220"/>
      <c r="AB108" s="155">
        <f>'Auswahl Kultur'!AB108</f>
        <v>0</v>
      </c>
      <c r="AC108" s="224" t="str">
        <f>C108</f>
        <v>Zuckerrüben</v>
      </c>
      <c r="AD108" s="224"/>
    </row>
    <row r="109" spans="1:30" ht="15" x14ac:dyDescent="0.25">
      <c r="A109" s="213">
        <f>G109</f>
        <v>604</v>
      </c>
      <c r="B109" s="150">
        <f>'Auswahl Kultur'!B109</f>
        <v>71</v>
      </c>
      <c r="C109" s="61" t="str">
        <f>'Auswahl Kultur'!C109</f>
        <v>Topinambur</v>
      </c>
      <c r="D109" s="228">
        <f t="shared" si="34"/>
        <v>71</v>
      </c>
      <c r="E109" s="73" t="str">
        <f>'Auswahl Kultur'!E109</f>
        <v xml:space="preserve"> ---</v>
      </c>
      <c r="F109" s="73" t="str">
        <f>'Auswahl Kultur'!F109</f>
        <v xml:space="preserve"> ---</v>
      </c>
      <c r="G109" s="73">
        <f>'Auswahl Kultur'!G109</f>
        <v>604</v>
      </c>
      <c r="H109" s="61">
        <f>'Auswahl Kultur'!H109</f>
        <v>30</v>
      </c>
      <c r="I109" s="220"/>
      <c r="AB109" s="155">
        <f>'Auswahl Kultur'!AB109</f>
        <v>0</v>
      </c>
      <c r="AC109" s="224" t="str">
        <f>C109</f>
        <v>Topinambur</v>
      </c>
      <c r="AD109" s="224"/>
    </row>
    <row r="110" spans="1:30" ht="15" x14ac:dyDescent="0.25">
      <c r="A110" s="213">
        <f>G110</f>
        <v>605</v>
      </c>
      <c r="B110" s="150">
        <f>'Auswahl Kultur'!B110</f>
        <v>72</v>
      </c>
      <c r="C110" s="61" t="str">
        <f>'Auswahl Kultur'!C110</f>
        <v>Süßkartoffeln</v>
      </c>
      <c r="D110" s="228">
        <f t="shared" si="34"/>
        <v>72</v>
      </c>
      <c r="E110" s="73" t="str">
        <f>'Auswahl Kultur'!E110</f>
        <v xml:space="preserve"> ---</v>
      </c>
      <c r="F110" s="73" t="str">
        <f>'Auswahl Kultur'!F110</f>
        <v xml:space="preserve"> ---</v>
      </c>
      <c r="G110" s="73">
        <f>'Auswahl Kultur'!G110</f>
        <v>605</v>
      </c>
      <c r="H110" s="61">
        <f>'Auswahl Kultur'!H110</f>
        <v>30</v>
      </c>
      <c r="I110" s="220"/>
      <c r="AB110" s="155">
        <f>'Auswahl Kultur'!AB110</f>
        <v>0</v>
      </c>
      <c r="AC110" s="224" t="str">
        <f>C110</f>
        <v>Süßkartoffeln</v>
      </c>
      <c r="AD110" s="224"/>
    </row>
    <row r="111" spans="1:30" ht="15" x14ac:dyDescent="0.25">
      <c r="A111" s="213">
        <f t="shared" si="32"/>
        <v>0</v>
      </c>
      <c r="B111" s="150">
        <f>'Auswahl Kultur'!B111</f>
        <v>73</v>
      </c>
      <c r="C111" s="61" t="str">
        <f>'Auswahl Kultur'!C111</f>
        <v xml:space="preserve"> -----------------------</v>
      </c>
      <c r="D111" s="228">
        <f t="shared" si="34"/>
        <v>73</v>
      </c>
      <c r="E111" s="73"/>
      <c r="F111" s="73"/>
      <c r="G111" s="73"/>
      <c r="H111" s="61"/>
      <c r="I111" s="220"/>
      <c r="AB111" s="155">
        <f>'Auswahl Kultur'!AB111</f>
        <v>0</v>
      </c>
      <c r="AC111" s="224" t="str">
        <f t="shared" si="33"/>
        <v xml:space="preserve"> -----------------------</v>
      </c>
      <c r="AD111" s="224"/>
    </row>
    <row r="112" spans="1:30" ht="15" x14ac:dyDescent="0.25">
      <c r="A112" s="213">
        <f t="shared" si="32"/>
        <v>610</v>
      </c>
      <c r="B112" s="150">
        <f>'Auswahl Kultur'!B112</f>
        <v>74</v>
      </c>
      <c r="C112" s="61" t="str">
        <f>'Auswahl Kultur'!C112</f>
        <v>Gemüse</v>
      </c>
      <c r="D112" s="228">
        <f t="shared" si="34"/>
        <v>74</v>
      </c>
      <c r="E112" s="73" t="str">
        <f>'Auswahl Kultur'!E112</f>
        <v xml:space="preserve"> ---</v>
      </c>
      <c r="F112" s="73" t="str">
        <f>'Auswahl Kultur'!F112</f>
        <v xml:space="preserve"> ---</v>
      </c>
      <c r="G112" s="73">
        <f>'Auswahl Kultur'!G112</f>
        <v>610</v>
      </c>
      <c r="H112" s="61">
        <f>'Auswahl Kultur'!H112</f>
        <v>30</v>
      </c>
      <c r="I112" s="220"/>
      <c r="AB112" s="155">
        <f>'Auswahl Kultur'!AB112</f>
        <v>0</v>
      </c>
      <c r="AC112" s="224" t="str">
        <f t="shared" si="33"/>
        <v>Gemüse</v>
      </c>
      <c r="AD112" s="224"/>
    </row>
    <row r="113" spans="1:30" ht="15" x14ac:dyDescent="0.25">
      <c r="A113" s="213">
        <f t="shared" si="32"/>
        <v>644</v>
      </c>
      <c r="B113" s="150">
        <f>'Auswahl Kultur'!B113</f>
        <v>75</v>
      </c>
      <c r="C113" s="61" t="str">
        <f>'Auswahl Kultur'!C113</f>
        <v>Zichorien/Wegwarten</v>
      </c>
      <c r="D113" s="228">
        <f t="shared" si="34"/>
        <v>75</v>
      </c>
      <c r="E113" s="73" t="str">
        <f>'Auswahl Kultur'!E113</f>
        <v xml:space="preserve"> ---</v>
      </c>
      <c r="F113" s="73" t="str">
        <f>'Auswahl Kultur'!F113</f>
        <v xml:space="preserve"> ---</v>
      </c>
      <c r="G113" s="73">
        <f>'Auswahl Kultur'!G113</f>
        <v>644</v>
      </c>
      <c r="H113" s="61">
        <f>'Auswahl Kultur'!H113</f>
        <v>30</v>
      </c>
      <c r="I113" s="220"/>
      <c r="AB113" s="155">
        <f>'Auswahl Kultur'!AB113</f>
        <v>0</v>
      </c>
      <c r="AC113" s="224" t="str">
        <f t="shared" si="33"/>
        <v>Zichorien/Wegwarten</v>
      </c>
      <c r="AD113" s="224"/>
    </row>
    <row r="114" spans="1:30" ht="15" x14ac:dyDescent="0.25">
      <c r="A114" s="213">
        <f t="shared" si="32"/>
        <v>861</v>
      </c>
      <c r="B114" s="150">
        <f>'Auswahl Kultur'!B114</f>
        <v>76</v>
      </c>
      <c r="C114" s="61" t="str">
        <f>'Auswahl Kultur'!C114</f>
        <v>Artischoke</v>
      </c>
      <c r="D114" s="228">
        <f t="shared" si="34"/>
        <v>76</v>
      </c>
      <c r="E114" s="73" t="str">
        <f>'Auswahl Kultur'!E114</f>
        <v xml:space="preserve"> ---</v>
      </c>
      <c r="F114" s="73" t="str">
        <f>'Auswahl Kultur'!F114</f>
        <v xml:space="preserve"> ---</v>
      </c>
      <c r="G114" s="73">
        <f>'Auswahl Kultur'!G114</f>
        <v>861</v>
      </c>
      <c r="H114" s="61">
        <f>'Auswahl Kultur'!H114</f>
        <v>30</v>
      </c>
      <c r="I114" s="220"/>
      <c r="AB114" s="155" t="str">
        <f>'Auswahl Kultur'!AB114</f>
        <v>geandert 2019</v>
      </c>
      <c r="AC114" s="224" t="str">
        <f t="shared" si="33"/>
        <v>Artischoke</v>
      </c>
      <c r="AD114" s="224"/>
    </row>
    <row r="115" spans="1:30" ht="15" x14ac:dyDescent="0.25">
      <c r="A115" s="213">
        <f t="shared" si="32"/>
        <v>650</v>
      </c>
      <c r="B115" s="150">
        <f>'Auswahl Kultur'!B115</f>
        <v>77</v>
      </c>
      <c r="C115" s="61" t="str">
        <f>'Auswahl Kultur'!C115</f>
        <v>Küchenkräuter/Heil-und Gewürzpflanzen</v>
      </c>
      <c r="D115" s="228">
        <f t="shared" si="34"/>
        <v>77</v>
      </c>
      <c r="E115" s="73" t="str">
        <f>'Auswahl Kultur'!E115</f>
        <v xml:space="preserve"> ---</v>
      </c>
      <c r="F115" s="73" t="str">
        <f>'Auswahl Kultur'!F115</f>
        <v xml:space="preserve"> ---</v>
      </c>
      <c r="G115" s="73">
        <f>'Auswahl Kultur'!G115</f>
        <v>650</v>
      </c>
      <c r="H115" s="61">
        <f>'Auswahl Kultur'!H115</f>
        <v>30</v>
      </c>
      <c r="I115" s="220"/>
      <c r="AB115" s="155">
        <f>'Auswahl Kultur'!AB115</f>
        <v>0</v>
      </c>
      <c r="AC115" s="224" t="str">
        <f t="shared" si="33"/>
        <v>Küchenkräuter/Heil-und Gewürzpflanzen</v>
      </c>
      <c r="AD115" s="224"/>
    </row>
    <row r="116" spans="1:30" ht="15" x14ac:dyDescent="0.25">
      <c r="A116" s="213">
        <f t="shared" si="32"/>
        <v>701</v>
      </c>
      <c r="B116" s="150">
        <f>'Auswahl Kultur'!B116</f>
        <v>78</v>
      </c>
      <c r="C116" s="61" t="str">
        <f>'Auswahl Kultur'!C116</f>
        <v>Hanf</v>
      </c>
      <c r="D116" s="228">
        <f t="shared" si="34"/>
        <v>78</v>
      </c>
      <c r="E116" s="73" t="str">
        <f>'Auswahl Kultur'!E116</f>
        <v xml:space="preserve"> ---</v>
      </c>
      <c r="F116" s="73" t="str">
        <f>'Auswahl Kultur'!F116</f>
        <v xml:space="preserve"> ---</v>
      </c>
      <c r="G116" s="73">
        <f>'Auswahl Kultur'!G116</f>
        <v>701</v>
      </c>
      <c r="H116" s="61">
        <f>'Auswahl Kultur'!H116</f>
        <v>30</v>
      </c>
      <c r="I116" s="220"/>
      <c r="AB116" s="155">
        <f>'Auswahl Kultur'!AB116</f>
        <v>0</v>
      </c>
      <c r="AC116" s="224" t="str">
        <f t="shared" si="33"/>
        <v>Hanf</v>
      </c>
      <c r="AD116" s="224"/>
    </row>
    <row r="117" spans="1:30" ht="15" x14ac:dyDescent="0.25">
      <c r="A117" s="213">
        <f t="shared" si="32"/>
        <v>702</v>
      </c>
      <c r="B117" s="150">
        <f>'Auswahl Kultur'!B117</f>
        <v>79</v>
      </c>
      <c r="C117" s="61" t="str">
        <f>'Auswahl Kultur'!C117</f>
        <v>Rollrasen</v>
      </c>
      <c r="D117" s="228">
        <f t="shared" si="34"/>
        <v>79</v>
      </c>
      <c r="E117" s="73" t="str">
        <f>'Auswahl Kultur'!E117</f>
        <v xml:space="preserve"> ---</v>
      </c>
      <c r="F117" s="73" t="str">
        <f>'Auswahl Kultur'!F117</f>
        <v xml:space="preserve"> ---</v>
      </c>
      <c r="G117" s="73">
        <f>'Auswahl Kultur'!G117</f>
        <v>702</v>
      </c>
      <c r="H117" s="61">
        <f>'Auswahl Kultur'!H117</f>
        <v>30</v>
      </c>
      <c r="I117" s="220"/>
      <c r="AB117" s="155" t="str">
        <f>'Auswahl Kultur'!AB117</f>
        <v>Neu 2016</v>
      </c>
      <c r="AC117" s="224" t="str">
        <f t="shared" si="33"/>
        <v>Rollrasen</v>
      </c>
      <c r="AD117" s="224"/>
    </row>
    <row r="118" spans="1:30" ht="15" x14ac:dyDescent="0.25">
      <c r="A118" s="213">
        <f t="shared" si="32"/>
        <v>705</v>
      </c>
      <c r="B118" s="150">
        <f>'Auswahl Kultur'!B118</f>
        <v>80</v>
      </c>
      <c r="C118" s="61" t="str">
        <f>'Auswahl Kultur'!C118</f>
        <v>Tabak</v>
      </c>
      <c r="D118" s="228">
        <f t="shared" si="34"/>
        <v>80</v>
      </c>
      <c r="E118" s="73" t="str">
        <f>'Auswahl Kultur'!E118</f>
        <v xml:space="preserve"> ---</v>
      </c>
      <c r="F118" s="73" t="str">
        <f>'Auswahl Kultur'!F118</f>
        <v xml:space="preserve"> ---</v>
      </c>
      <c r="G118" s="73">
        <f>'Auswahl Kultur'!G118</f>
        <v>705</v>
      </c>
      <c r="H118" s="61">
        <f>'Auswahl Kultur'!H118</f>
        <v>30</v>
      </c>
      <c r="I118" s="220"/>
      <c r="AB118" s="155" t="str">
        <f>'Auswahl Kultur'!AB118</f>
        <v>Umbenannt 2016</v>
      </c>
      <c r="AC118" s="224" t="str">
        <f t="shared" si="33"/>
        <v>Tabak</v>
      </c>
      <c r="AD118" s="224"/>
    </row>
    <row r="119" spans="1:30" ht="15" x14ac:dyDescent="0.25">
      <c r="A119" s="213">
        <f t="shared" si="32"/>
        <v>707</v>
      </c>
      <c r="B119" s="150">
        <f>'Auswahl Kultur'!B119</f>
        <v>81</v>
      </c>
      <c r="C119" s="61" t="str">
        <f>'Auswahl Kultur'!C119</f>
        <v>Erdbeeren</v>
      </c>
      <c r="D119" s="228">
        <f t="shared" si="34"/>
        <v>81</v>
      </c>
      <c r="E119" s="73" t="str">
        <f>'Auswahl Kultur'!E119</f>
        <v xml:space="preserve"> ---</v>
      </c>
      <c r="F119" s="73" t="str">
        <f>'Auswahl Kultur'!F119</f>
        <v xml:space="preserve"> ---</v>
      </c>
      <c r="G119" s="73">
        <f>'Auswahl Kultur'!G119</f>
        <v>707</v>
      </c>
      <c r="H119" s="61">
        <f>'Auswahl Kultur'!H119</f>
        <v>30</v>
      </c>
      <c r="I119" s="220"/>
      <c r="AB119" s="155">
        <f>'Auswahl Kultur'!AB119</f>
        <v>0</v>
      </c>
      <c r="AC119" s="224" t="str">
        <f t="shared" si="33"/>
        <v>Erdbeeren</v>
      </c>
      <c r="AD119" s="224"/>
    </row>
    <row r="120" spans="1:30" ht="15" x14ac:dyDescent="0.25">
      <c r="A120" s="213">
        <f t="shared" si="32"/>
        <v>709</v>
      </c>
      <c r="B120" s="150">
        <f>'Auswahl Kultur'!B120</f>
        <v>82</v>
      </c>
      <c r="C120" s="61" t="str">
        <f>'Auswahl Kultur'!C120</f>
        <v>Brennnesseln</v>
      </c>
      <c r="D120" s="228">
        <f t="shared" si="34"/>
        <v>82</v>
      </c>
      <c r="E120" s="73" t="str">
        <f>'Auswahl Kultur'!E120</f>
        <v xml:space="preserve"> ---</v>
      </c>
      <c r="F120" s="73" t="str">
        <f>'Auswahl Kultur'!F120</f>
        <v xml:space="preserve"> ---</v>
      </c>
      <c r="G120" s="73">
        <f>'Auswahl Kultur'!G120</f>
        <v>709</v>
      </c>
      <c r="H120" s="61">
        <f>'Auswahl Kultur'!H120</f>
        <v>30</v>
      </c>
      <c r="I120" s="220"/>
      <c r="AB120" s="155">
        <f>'Auswahl Kultur'!AB120</f>
        <v>0</v>
      </c>
      <c r="AC120" s="224" t="str">
        <f t="shared" si="33"/>
        <v>Brennnesseln</v>
      </c>
      <c r="AD120" s="224"/>
    </row>
    <row r="121" spans="1:30" ht="15" x14ac:dyDescent="0.25">
      <c r="A121" s="213">
        <f t="shared" si="32"/>
        <v>48</v>
      </c>
      <c r="B121" s="150">
        <f>'Auswahl Kultur'!B121</f>
        <v>83</v>
      </c>
      <c r="C121" s="61" t="str">
        <f>'Auswahl Kultur'!C121</f>
        <v>Andere Handelsgewächse</v>
      </c>
      <c r="D121" s="228">
        <f t="shared" si="34"/>
        <v>83</v>
      </c>
      <c r="E121" s="73" t="str">
        <f>'Auswahl Kultur'!E121</f>
        <v xml:space="preserve"> ---</v>
      </c>
      <c r="F121" s="73" t="str">
        <f>'Auswahl Kultur'!F121</f>
        <v xml:space="preserve"> ---</v>
      </c>
      <c r="G121" s="73">
        <f>'Auswahl Kultur'!G121</f>
        <v>48</v>
      </c>
      <c r="H121" s="61">
        <f>'Auswahl Kultur'!H121</f>
        <v>30</v>
      </c>
      <c r="I121" s="220"/>
      <c r="AB121" s="155">
        <f>'Auswahl Kultur'!AB121</f>
        <v>0</v>
      </c>
      <c r="AC121" s="224" t="str">
        <f t="shared" si="33"/>
        <v>Andere Handelsgewächse</v>
      </c>
      <c r="AD121" s="224"/>
    </row>
    <row r="122" spans="1:30" ht="15" x14ac:dyDescent="0.25">
      <c r="A122" s="213">
        <f t="shared" si="32"/>
        <v>720</v>
      </c>
      <c r="B122" s="150">
        <f>'Auswahl Kultur'!B122</f>
        <v>84</v>
      </c>
      <c r="C122" s="61" t="str">
        <f>'Auswahl Kultur'!C122</f>
        <v>Zierpflanzen</v>
      </c>
      <c r="D122" s="228">
        <f t="shared" si="34"/>
        <v>84</v>
      </c>
      <c r="E122" s="73" t="str">
        <f>'Auswahl Kultur'!E122</f>
        <v xml:space="preserve"> ---</v>
      </c>
      <c r="F122" s="73" t="str">
        <f>'Auswahl Kultur'!F122</f>
        <v xml:space="preserve"> ---</v>
      </c>
      <c r="G122" s="73">
        <f>'Auswahl Kultur'!G122</f>
        <v>720</v>
      </c>
      <c r="H122" s="61">
        <f>'Auswahl Kultur'!H122</f>
        <v>30</v>
      </c>
      <c r="I122" s="220"/>
      <c r="AB122" s="155">
        <f>'Auswahl Kultur'!AB122</f>
        <v>0</v>
      </c>
      <c r="AC122" s="224" t="str">
        <f t="shared" si="33"/>
        <v>Zierpflanzen</v>
      </c>
      <c r="AD122" s="224"/>
    </row>
    <row r="123" spans="1:30" ht="15" x14ac:dyDescent="0.25">
      <c r="A123" s="213">
        <f t="shared" si="32"/>
        <v>777</v>
      </c>
      <c r="B123" s="150">
        <f>'Auswahl Kultur'!B123</f>
        <v>85</v>
      </c>
      <c r="C123" s="61" t="str">
        <f>'Auswahl Kultur'!C123</f>
        <v>Phacelia (als Hauptkultur, z.B. Saatgutvermehrung)</v>
      </c>
      <c r="D123" s="228">
        <f t="shared" si="34"/>
        <v>85</v>
      </c>
      <c r="E123" s="73" t="str">
        <f>'Auswahl Kultur'!E123</f>
        <v xml:space="preserve"> ---</v>
      </c>
      <c r="F123" s="73" t="str">
        <f>'Auswahl Kultur'!F123</f>
        <v xml:space="preserve"> ---</v>
      </c>
      <c r="G123" s="73">
        <f>'Auswahl Kultur'!G123</f>
        <v>777</v>
      </c>
      <c r="H123" s="61">
        <f>'Auswahl Kultur'!H123</f>
        <v>30</v>
      </c>
      <c r="I123" s="220"/>
      <c r="AB123" s="155" t="str">
        <f>'Auswahl Kultur'!AB123</f>
        <v>Neu 2016</v>
      </c>
      <c r="AC123" s="224" t="str">
        <f t="shared" si="33"/>
        <v>Phacelia (als Hauptkultur, z.B. Saatgutvermehrung)</v>
      </c>
      <c r="AD123" s="224"/>
    </row>
    <row r="124" spans="1:30" ht="15" x14ac:dyDescent="0.25">
      <c r="A124" s="213">
        <f t="shared" si="32"/>
        <v>801</v>
      </c>
      <c r="B124" s="150">
        <f>'Auswahl Kultur'!B124</f>
        <v>86</v>
      </c>
      <c r="C124" s="61" t="str">
        <f>'Auswahl Kultur'!C124</f>
        <v>Sonstige Energiepflanze (Acker)</v>
      </c>
      <c r="D124" s="228">
        <f t="shared" si="34"/>
        <v>86</v>
      </c>
      <c r="E124" s="73" t="str">
        <f>'Auswahl Kultur'!E124</f>
        <v xml:space="preserve"> ---</v>
      </c>
      <c r="F124" s="73" t="str">
        <f>'Auswahl Kultur'!F124</f>
        <v xml:space="preserve"> ---</v>
      </c>
      <c r="G124" s="73">
        <f>'Auswahl Kultur'!G124</f>
        <v>801</v>
      </c>
      <c r="H124" s="61">
        <f>'Auswahl Kultur'!H124</f>
        <v>30</v>
      </c>
      <c r="I124" s="220"/>
      <c r="AB124" s="155" t="str">
        <f>'Auswahl Kultur'!AB124</f>
        <v>Umbenannt 2019</v>
      </c>
      <c r="AC124" s="224" t="str">
        <f t="shared" si="33"/>
        <v>Sonstige Energiepflanze (Acker)</v>
      </c>
      <c r="AD124" s="224"/>
    </row>
    <row r="125" spans="1:30" ht="15" x14ac:dyDescent="0.25">
      <c r="A125" s="213">
        <f t="shared" si="32"/>
        <v>803</v>
      </c>
      <c r="B125" s="150">
        <f>'Auswahl Kultur'!B125</f>
        <v>87</v>
      </c>
      <c r="C125" s="61" t="str">
        <f>'Auswahl Kultur'!C125</f>
        <v>Sudangras</v>
      </c>
      <c r="D125" s="228">
        <f t="shared" si="34"/>
        <v>87</v>
      </c>
      <c r="E125" s="73" t="str">
        <f>'Auswahl Kultur'!E125</f>
        <v xml:space="preserve"> ---</v>
      </c>
      <c r="F125" s="73" t="str">
        <f>'Auswahl Kultur'!F125</f>
        <v xml:space="preserve"> ---</v>
      </c>
      <c r="G125" s="73">
        <f>'Auswahl Kultur'!G125</f>
        <v>803</v>
      </c>
      <c r="H125" s="61">
        <f>'Auswahl Kultur'!H125</f>
        <v>30</v>
      </c>
      <c r="I125" s="220"/>
      <c r="AB125" s="155">
        <f>'Auswahl Kultur'!AB125</f>
        <v>0</v>
      </c>
      <c r="AC125" s="224" t="str">
        <f t="shared" si="33"/>
        <v>Sudangras</v>
      </c>
      <c r="AD125" s="224"/>
    </row>
    <row r="126" spans="1:30" ht="15" x14ac:dyDescent="0.25">
      <c r="A126" s="213">
        <f t="shared" si="32"/>
        <v>804</v>
      </c>
      <c r="B126" s="150">
        <f>'Auswahl Kultur'!B126</f>
        <v>88</v>
      </c>
      <c r="C126" s="61" t="str">
        <f>'Auswahl Kultur'!C126</f>
        <v>Virginiamalve (Sida)</v>
      </c>
      <c r="D126" s="228">
        <f t="shared" si="34"/>
        <v>88</v>
      </c>
      <c r="E126" s="73" t="str">
        <f>'Auswahl Kultur'!E126</f>
        <v xml:space="preserve"> ---</v>
      </c>
      <c r="F126" s="73" t="str">
        <f>'Auswahl Kultur'!F126</f>
        <v xml:space="preserve"> ---</v>
      </c>
      <c r="G126" s="73">
        <f>'Auswahl Kultur'!G126</f>
        <v>804</v>
      </c>
      <c r="H126" s="61">
        <f>'Auswahl Kultur'!H126</f>
        <v>30</v>
      </c>
      <c r="I126" s="274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155">
        <f>'Auswahl Kultur'!AB126</f>
        <v>0</v>
      </c>
      <c r="AC126" s="231" t="str">
        <f t="shared" si="33"/>
        <v>Virginiamalve (Sida)</v>
      </c>
      <c r="AD126" s="224"/>
    </row>
    <row r="127" spans="1:30" ht="15" x14ac:dyDescent="0.25">
      <c r="A127" s="213">
        <f t="shared" si="32"/>
        <v>0</v>
      </c>
      <c r="B127" s="150">
        <f>'Auswahl Kultur'!B127</f>
        <v>89</v>
      </c>
      <c r="C127" s="61" t="str">
        <f>'Auswahl Kultur'!C127</f>
        <v xml:space="preserve"> -----------------------</v>
      </c>
      <c r="D127" s="228">
        <f t="shared" si="34"/>
        <v>89</v>
      </c>
      <c r="E127" s="73"/>
      <c r="F127" s="73"/>
      <c r="G127" s="73"/>
      <c r="H127" s="61"/>
      <c r="I127" s="220"/>
      <c r="AB127" s="155">
        <f>'Auswahl Kultur'!AB127</f>
        <v>0</v>
      </c>
      <c r="AC127" s="224" t="str">
        <f t="shared" si="33"/>
        <v xml:space="preserve"> -----------------------</v>
      </c>
      <c r="AD127" s="224"/>
    </row>
    <row r="128" spans="1:30" ht="15" x14ac:dyDescent="0.25">
      <c r="A128" s="213">
        <f t="shared" si="32"/>
        <v>912</v>
      </c>
      <c r="B128" s="150">
        <f>'Auswahl Kultur'!B128</f>
        <v>90</v>
      </c>
      <c r="C128" s="61" t="str">
        <f>'Auswahl Kultur'!C128</f>
        <v>Grassamenvemehrung</v>
      </c>
      <c r="D128" s="228">
        <f t="shared" si="34"/>
        <v>90</v>
      </c>
      <c r="E128" s="73" t="str">
        <f>'Auswahl Kultur'!E128</f>
        <v xml:space="preserve"> ---</v>
      </c>
      <c r="F128" s="73" t="str">
        <f>'Auswahl Kultur'!F128</f>
        <v xml:space="preserve"> ---</v>
      </c>
      <c r="G128" s="73">
        <f>'Auswahl Kultur'!G128</f>
        <v>912</v>
      </c>
      <c r="H128" s="61">
        <f>'Auswahl Kultur'!H128</f>
        <v>30</v>
      </c>
      <c r="I128" s="220"/>
      <c r="AB128" s="155" t="str">
        <f>'Auswahl Kultur'!AB128</f>
        <v>Neu 2016</v>
      </c>
      <c r="AC128" s="224" t="str">
        <f t="shared" si="33"/>
        <v>Grassamenvemehrung</v>
      </c>
      <c r="AD128" s="224"/>
    </row>
    <row r="129" spans="1:30" ht="15" x14ac:dyDescent="0.25">
      <c r="A129" s="213">
        <f t="shared" si="32"/>
        <v>914</v>
      </c>
      <c r="B129" s="150">
        <f>'Auswahl Kultur'!B129</f>
        <v>91</v>
      </c>
      <c r="C129" s="61" t="str">
        <f>'Auswahl Kultur'!C129</f>
        <v>Versuchsflächen mit mehreren beihilfefähigen Kulturarten</v>
      </c>
      <c r="D129" s="228">
        <f t="shared" si="34"/>
        <v>91</v>
      </c>
      <c r="E129" s="73" t="str">
        <f>'Auswahl Kultur'!E129</f>
        <v xml:space="preserve"> ---</v>
      </c>
      <c r="F129" s="73" t="str">
        <f>'Auswahl Kultur'!F129</f>
        <v xml:space="preserve"> ---</v>
      </c>
      <c r="G129" s="73">
        <f>'Auswahl Kultur'!G129</f>
        <v>914</v>
      </c>
      <c r="H129" s="61">
        <f>'Auswahl Kultur'!H129</f>
        <v>30</v>
      </c>
      <c r="I129" s="220"/>
      <c r="AB129" s="155">
        <f>'Auswahl Kultur'!AB129</f>
        <v>0</v>
      </c>
      <c r="AC129" s="224" t="str">
        <f t="shared" si="33"/>
        <v>Versuchsflächen mit mehreren beihilfefähigen Kulturarten</v>
      </c>
      <c r="AD129" s="224"/>
    </row>
    <row r="130" spans="1:30" ht="15" x14ac:dyDescent="0.25">
      <c r="A130" s="213">
        <f t="shared" si="32"/>
        <v>915</v>
      </c>
      <c r="B130" s="150">
        <f>'Auswahl Kultur'!B130</f>
        <v>92</v>
      </c>
      <c r="C130" s="61" t="str">
        <f>'Auswahl Kultur'!C130</f>
        <v>Ackerrandstreifen</v>
      </c>
      <c r="D130" s="228">
        <f t="shared" si="34"/>
        <v>92</v>
      </c>
      <c r="E130" s="73" t="str">
        <f>'Auswahl Kultur'!E130</f>
        <v xml:space="preserve"> ---</v>
      </c>
      <c r="F130" s="73" t="str">
        <f>'Auswahl Kultur'!F130</f>
        <v xml:space="preserve"> ---</v>
      </c>
      <c r="G130" s="73">
        <f>'Auswahl Kultur'!G130</f>
        <v>915</v>
      </c>
      <c r="H130" s="61">
        <f>'Auswahl Kultur'!H130</f>
        <v>30</v>
      </c>
      <c r="I130" s="275" t="str">
        <f>'Auswahl Kultur'!I130</f>
        <v>A</v>
      </c>
      <c r="AB130" s="155">
        <f>'Auswahl Kultur'!AB130</f>
        <v>0</v>
      </c>
      <c r="AC130" s="224" t="str">
        <f t="shared" si="33"/>
        <v>Ackerrandstreifen</v>
      </c>
      <c r="AD130" s="224"/>
    </row>
    <row r="131" spans="1:30" ht="15" x14ac:dyDescent="0.25">
      <c r="A131" s="213">
        <f t="shared" si="32"/>
        <v>590</v>
      </c>
      <c r="B131" s="150">
        <f>'Auswahl Kultur'!B131</f>
        <v>93</v>
      </c>
      <c r="C131" s="61" t="str">
        <f>'Auswahl Kultur'!C131</f>
        <v>Brache mit jährlicher Neueinsaat von Blühmischungen</v>
      </c>
      <c r="D131" s="228">
        <f t="shared" si="34"/>
        <v>93</v>
      </c>
      <c r="E131" s="73" t="str">
        <f>'Auswahl Kultur'!E131</f>
        <v xml:space="preserve"> ---</v>
      </c>
      <c r="F131" s="73" t="str">
        <f>'Auswahl Kultur'!F131</f>
        <v xml:space="preserve"> ---</v>
      </c>
      <c r="G131" s="73">
        <f>'Auswahl Kultur'!G131</f>
        <v>590</v>
      </c>
      <c r="H131" s="61">
        <f>'Auswahl Kultur'!H131</f>
        <v>30</v>
      </c>
      <c r="I131" s="275" t="str">
        <f>'Auswahl Kultur'!I131</f>
        <v>A</v>
      </c>
      <c r="AB131" s="155">
        <f>'Auswahl Kultur'!AB131</f>
        <v>0</v>
      </c>
      <c r="AC131" s="224" t="str">
        <f t="shared" si="33"/>
        <v>Brache mit jährlicher Neueinsaat von Blühmischungen</v>
      </c>
      <c r="AD131" s="224"/>
    </row>
    <row r="132" spans="1:30" ht="15" x14ac:dyDescent="0.25">
      <c r="A132" s="213">
        <f t="shared" si="32"/>
        <v>591</v>
      </c>
      <c r="B132" s="150">
        <f>'Auswahl Kultur'!B132</f>
        <v>94</v>
      </c>
      <c r="C132" s="61" t="str">
        <f>'Auswahl Kultur'!C132</f>
        <v>Ackerland aus der Erzeugung genommen</v>
      </c>
      <c r="D132" s="228">
        <f t="shared" si="34"/>
        <v>94</v>
      </c>
      <c r="E132" s="73" t="str">
        <f>'Auswahl Kultur'!E132</f>
        <v xml:space="preserve"> ---</v>
      </c>
      <c r="F132" s="73" t="str">
        <f>'Auswahl Kultur'!F132</f>
        <v xml:space="preserve"> ---</v>
      </c>
      <c r="G132" s="73">
        <f>'Auswahl Kultur'!G132</f>
        <v>591</v>
      </c>
      <c r="H132" s="61">
        <f>'Auswahl Kultur'!H132</f>
        <v>30</v>
      </c>
      <c r="I132" s="275" t="str">
        <f>'Auswahl Kultur'!I132</f>
        <v>A</v>
      </c>
      <c r="AB132" s="155">
        <f>'Auswahl Kultur'!AB132</f>
        <v>0</v>
      </c>
      <c r="AC132" s="224" t="str">
        <f t="shared" si="33"/>
        <v>Ackerland aus der Erzeugung genommen</v>
      </c>
      <c r="AD132" s="224"/>
    </row>
    <row r="133" spans="1:30" ht="15" x14ac:dyDescent="0.25">
      <c r="B133" s="150">
        <f>'Auswahl Kultur'!B133</f>
        <v>95</v>
      </c>
      <c r="C133" s="61" t="str">
        <f>'Auswahl Kultur'!C133</f>
        <v>Honigpflanzen genutzte brachliegende Flächen - einjährig, nicht ÖVF</v>
      </c>
      <c r="D133" s="228">
        <f t="shared" si="34"/>
        <v>95</v>
      </c>
      <c r="E133" s="73" t="str">
        <f>'Auswahl Kultur'!E133</f>
        <v xml:space="preserve"> ---</v>
      </c>
      <c r="F133" s="73" t="str">
        <f>'Auswahl Kultur'!F133</f>
        <v xml:space="preserve"> ---</v>
      </c>
      <c r="G133" s="73">
        <f>'Auswahl Kultur'!G133</f>
        <v>594</v>
      </c>
      <c r="H133" s="61">
        <f>'Auswahl Kultur'!H133</f>
        <v>30</v>
      </c>
      <c r="I133" s="275" t="str">
        <f>'Auswahl Kultur'!I133</f>
        <v>A</v>
      </c>
      <c r="AB133" s="155" t="str">
        <f>'Auswahl Kultur'!AB133</f>
        <v>Neu 2019</v>
      </c>
      <c r="AC133" s="224" t="str">
        <f t="shared" si="33"/>
        <v>Honigpflanzen genutzte brachliegende Flächen - einjährig, nicht ÖVF</v>
      </c>
      <c r="AD133" s="224"/>
    </row>
    <row r="134" spans="1:30" ht="15" x14ac:dyDescent="0.25">
      <c r="B134" s="150">
        <f>'Auswahl Kultur'!B134</f>
        <v>96</v>
      </c>
      <c r="C134" s="61" t="str">
        <f>'Auswahl Kultur'!C134</f>
        <v>Honigpflanzen genutzte brachliegende Flächen - mehrjährig, nicht ÖVF</v>
      </c>
      <c r="D134" s="228">
        <f t="shared" si="34"/>
        <v>96</v>
      </c>
      <c r="E134" s="73" t="str">
        <f>'Auswahl Kultur'!E134</f>
        <v xml:space="preserve"> ---</v>
      </c>
      <c r="F134" s="73" t="str">
        <f>'Auswahl Kultur'!F134</f>
        <v xml:space="preserve"> ---</v>
      </c>
      <c r="G134" s="73">
        <f>'Auswahl Kultur'!G134</f>
        <v>595</v>
      </c>
      <c r="H134" s="61">
        <f>'Auswahl Kultur'!H134</f>
        <v>30</v>
      </c>
      <c r="I134" s="275" t="str">
        <f>'Auswahl Kultur'!I134</f>
        <v>A</v>
      </c>
      <c r="AB134" s="155" t="str">
        <f>'Auswahl Kultur'!AB134</f>
        <v>Neu 2019</v>
      </c>
      <c r="AC134" s="224" t="str">
        <f t="shared" si="33"/>
        <v>Honigpflanzen genutzte brachliegende Flächen - mehrjährig, nicht ÖVF</v>
      </c>
      <c r="AD134" s="224"/>
    </row>
    <row r="135" spans="1:30" ht="15" x14ac:dyDescent="0.25">
      <c r="B135" s="150">
        <f>'Auswahl Kultur'!B135</f>
        <v>97</v>
      </c>
      <c r="C135" s="61" t="str">
        <f>'Auswahl Kultur'!C135</f>
        <v xml:space="preserve">Greening/Brache ÖVF (CC-LE; NC 054, 057, 065, 066) </v>
      </c>
      <c r="D135" s="228">
        <f t="shared" si="34"/>
        <v>97</v>
      </c>
      <c r="E135" s="73" t="str">
        <f>'Auswahl Kultur'!E133</f>
        <v xml:space="preserve"> ---</v>
      </c>
      <c r="F135" s="73" t="str">
        <f>'Auswahl Kultur'!F133</f>
        <v xml:space="preserve"> ---</v>
      </c>
      <c r="G135" s="73">
        <f>'Auswahl Kultur'!G135</f>
        <v>65</v>
      </c>
      <c r="H135" s="61">
        <f>'Auswahl Kultur'!H135</f>
        <v>30</v>
      </c>
      <c r="I135" s="275" t="str">
        <f>'Auswahl Kultur'!I135</f>
        <v>A</v>
      </c>
      <c r="AB135" s="155" t="str">
        <f>'Auswahl Kultur'!AB133</f>
        <v>Neu 2019</v>
      </c>
      <c r="AC135" s="224" t="str">
        <f t="shared" si="33"/>
        <v xml:space="preserve">Greening/Brache ÖVF (CC-LE; NC 054, 057, 065, 066) </v>
      </c>
      <c r="AD135" s="224"/>
    </row>
    <row r="136" spans="1:30" ht="15" x14ac:dyDescent="0.25">
      <c r="A136" s="213">
        <f t="shared" si="32"/>
        <v>0</v>
      </c>
      <c r="B136" s="151">
        <f>'Auswahl Kultur'!B136</f>
        <v>98</v>
      </c>
      <c r="C136" s="152">
        <f>'Auswahl Kultur'!C136</f>
        <v>0</v>
      </c>
      <c r="D136" s="229">
        <f t="shared" si="34"/>
        <v>98</v>
      </c>
      <c r="E136" s="153">
        <f>'Auswahl Kultur'!E136</f>
        <v>0</v>
      </c>
      <c r="F136" s="153">
        <f>'Auswahl Kultur'!F136</f>
        <v>0</v>
      </c>
      <c r="G136" s="153">
        <f>'Auswahl Kultur'!G136</f>
        <v>0</v>
      </c>
      <c r="H136" s="152">
        <f>'Auswahl Kultur'!H136</f>
        <v>0</v>
      </c>
      <c r="I136" s="32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6">
        <f>'Auswahl Kultur'!AB136</f>
        <v>0</v>
      </c>
      <c r="AC136" s="224">
        <f>C136</f>
        <v>0</v>
      </c>
      <c r="AD136" s="224"/>
    </row>
  </sheetData>
  <sheetProtection password="CC18" sheet="1" objects="1" scenarios="1" autoFilter="0"/>
  <autoFilter ref="B38:AB136"/>
  <mergeCells count="3">
    <mergeCell ref="U4:V4"/>
    <mergeCell ref="C32:I32"/>
    <mergeCell ref="B33:I33"/>
  </mergeCells>
  <conditionalFormatting sqref="I7:I21">
    <cfRule type="containsText" dxfId="20" priority="2" operator="containsText" text="nein">
      <formula>NOT(ISERROR(SEARCH("nein",I7)))</formula>
    </cfRule>
  </conditionalFormatting>
  <conditionalFormatting sqref="B7">
    <cfRule type="expression" dxfId="19" priority="8">
      <formula>$T$7&gt;1</formula>
    </cfRule>
  </conditionalFormatting>
  <conditionalFormatting sqref="B8">
    <cfRule type="expression" dxfId="18" priority="9">
      <formula>$T$8&gt;1</formula>
    </cfRule>
  </conditionalFormatting>
  <conditionalFormatting sqref="B9">
    <cfRule type="expression" dxfId="17" priority="10">
      <formula>$T$9&gt;1</formula>
    </cfRule>
  </conditionalFormatting>
  <conditionalFormatting sqref="B10">
    <cfRule type="expression" dxfId="16" priority="11">
      <formula>$T$10&gt;1</formula>
    </cfRule>
  </conditionalFormatting>
  <conditionalFormatting sqref="B12">
    <cfRule type="expression" dxfId="15" priority="13">
      <formula>$T$12&gt;1</formula>
    </cfRule>
  </conditionalFormatting>
  <conditionalFormatting sqref="B13">
    <cfRule type="expression" dxfId="14" priority="14">
      <formula>$T$13&gt;1</formula>
    </cfRule>
  </conditionalFormatting>
  <conditionalFormatting sqref="B14">
    <cfRule type="expression" dxfId="13" priority="15">
      <formula>$T$14&gt;1</formula>
    </cfRule>
  </conditionalFormatting>
  <conditionalFormatting sqref="B15">
    <cfRule type="expression" dxfId="12" priority="16">
      <formula>$T$15&gt;1</formula>
    </cfRule>
  </conditionalFormatting>
  <conditionalFormatting sqref="B16">
    <cfRule type="expression" dxfId="11" priority="17">
      <formula>$T$16&gt;1</formula>
    </cfRule>
  </conditionalFormatting>
  <conditionalFormatting sqref="B17">
    <cfRule type="expression" dxfId="10" priority="18">
      <formula>$T$17&gt;1</formula>
    </cfRule>
  </conditionalFormatting>
  <conditionalFormatting sqref="B18">
    <cfRule type="expression" dxfId="9" priority="19">
      <formula>$T$18&gt;1</formula>
    </cfRule>
  </conditionalFormatting>
  <conditionalFormatting sqref="B19">
    <cfRule type="expression" dxfId="8" priority="20">
      <formula>$T$19&gt;1</formula>
    </cfRule>
  </conditionalFormatting>
  <conditionalFormatting sqref="B20">
    <cfRule type="expression" dxfId="7" priority="21">
      <formula>$T$20&gt;1</formula>
    </cfRule>
  </conditionalFormatting>
  <conditionalFormatting sqref="B21">
    <cfRule type="expression" dxfId="6" priority="22">
      <formula>$T$21&gt;1</formula>
    </cfRule>
  </conditionalFormatting>
  <conditionalFormatting sqref="B11">
    <cfRule type="expression" dxfId="5" priority="1">
      <formula>$T$10&gt;1</formula>
    </cfRule>
  </conditionalFormatting>
  <dataValidations count="1">
    <dataValidation type="list" allowBlank="1" showInputMessage="1" showErrorMessage="1" promptTitle="Bildung einer Kulturgruppe" prompt="Zur Bildung einer Kulturgruppe vergeben Sie für Kulturen unter 10 % Anteil an der Ackerfläche eine Gemeinsame Zahl aus der Auswahlliste._x000a_Die Nutzcodes 590, 591 und 915 können keiner Kulturgruppe zugeordnet werden." sqref="D7:D21">
      <formula1>$Q$24:$Q$29</formula1>
    </dataValidation>
  </dataValidations>
  <printOptions horizontalCentered="1"/>
  <pageMargins left="0.59055118110236227" right="0.59055118110236227" top="0.59055118110236227" bottom="0.59055118110236227" header="0.31496062992125984" footer="0.39370078740157483"/>
  <pageSetup paperSize="9" scale="81" orientation="landscape" r:id="rId1"/>
  <headerFooter>
    <oddFooter xml:space="preserve">&amp;R&amp;D          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ECB65F93-353D-446F-87A6-02CF1DF31722}">
            <xm:f>NOT(ISERROR(SEARCH("nein",I25)))</xm:f>
            <xm:f>"nein"</xm:f>
            <x14:dxf>
              <font>
                <color rgb="FFFF0000"/>
              </font>
            </x14:dxf>
          </x14:cfRule>
          <xm:sqref>I25</xm:sqref>
        </x14:conditionalFormatting>
        <x14:conditionalFormatting xmlns:xm="http://schemas.microsoft.com/office/excel/2006/main">
          <x14:cfRule type="containsText" priority="6" operator="containsText" id="{C554B257-F1C3-4A49-AC34-FA9D50C3D290}">
            <xm:f>NOT(ISERROR(SEARCH("nein",I29)))</xm:f>
            <xm:f>"nein"</xm:f>
            <x14:dxf>
              <font>
                <color rgb="FFFF0000"/>
              </font>
            </x14:dxf>
          </x14:cfRule>
          <xm:sqref>I29</xm:sqref>
        </x14:conditionalFormatting>
        <x14:conditionalFormatting xmlns:xm="http://schemas.microsoft.com/office/excel/2006/main">
          <x14:cfRule type="containsText" priority="5" operator="containsText" id="{BC974B06-8DCF-4687-B13E-6A0A81E75E44}">
            <xm:f>NOT(ISERROR(SEARCH("nein",I30)))</xm:f>
            <xm:f>"nein"</xm:f>
            <x14:dxf>
              <font>
                <color rgb="FFFF0000"/>
              </font>
            </x14:dxf>
          </x14:cfRule>
          <xm:sqref>I30</xm:sqref>
        </x14:conditionalFormatting>
        <x14:conditionalFormatting xmlns:xm="http://schemas.microsoft.com/office/excel/2006/main">
          <x14:cfRule type="containsText" priority="4" operator="containsText" id="{730F1D73-B71F-4F31-ADD5-218E910DFE3F}">
            <xm:f>NOT(ISERROR(SEARCH("nein",I27)))</xm:f>
            <xm:f>"nein"</xm:f>
            <x14:dxf>
              <font>
                <color rgb="FFFF0000"/>
              </font>
            </x14:dxf>
          </x14:cfRule>
          <xm:sqref>I27</xm:sqref>
        </x14:conditionalFormatting>
        <x14:conditionalFormatting xmlns:xm="http://schemas.microsoft.com/office/excel/2006/main">
          <x14:cfRule type="containsText" priority="3" operator="containsText" id="{22E93E38-D83A-4639-9881-6F7281063925}">
            <xm:f>NOT(ISERROR(SEARCH("nein",I26)))</xm:f>
            <xm:f>"nein"</xm:f>
            <x14:dxf>
              <font>
                <color rgb="FFFF0000"/>
              </font>
            </x14:dxf>
          </x14:cfRule>
          <xm:sqref>I26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11.42578125" style="162"/>
    <col min="2" max="2" width="8.5703125" style="162" customWidth="1"/>
    <col min="3" max="3" width="56.42578125" style="162" bestFit="1" customWidth="1"/>
    <col min="4" max="5" width="11.42578125" style="191"/>
    <col min="6" max="6" width="12" style="191" customWidth="1"/>
    <col min="7" max="8" width="11.42578125" style="192"/>
    <col min="9" max="9" width="11.42578125" style="191"/>
    <col min="10" max="16384" width="11.42578125" style="162"/>
  </cols>
  <sheetData>
    <row r="1" spans="1:9" x14ac:dyDescent="0.25">
      <c r="A1" s="129"/>
      <c r="B1" s="179" t="s">
        <v>75</v>
      </c>
      <c r="C1" s="180"/>
      <c r="D1" s="181" t="s">
        <v>63</v>
      </c>
      <c r="E1" s="181" t="s">
        <v>2</v>
      </c>
      <c r="F1" s="182" t="s">
        <v>187</v>
      </c>
      <c r="G1" s="183" t="s">
        <v>65</v>
      </c>
      <c r="H1" s="183" t="s">
        <v>66</v>
      </c>
      <c r="I1" s="184" t="s">
        <v>41</v>
      </c>
    </row>
    <row r="2" spans="1:9" ht="29.25" customHeight="1" x14ac:dyDescent="0.25">
      <c r="B2" s="185" t="s">
        <v>74</v>
      </c>
      <c r="C2" s="186" t="s">
        <v>0</v>
      </c>
      <c r="D2" s="187" t="s">
        <v>64</v>
      </c>
      <c r="E2" s="187"/>
      <c r="F2" s="188" t="s">
        <v>188</v>
      </c>
      <c r="G2" s="189" t="s">
        <v>44</v>
      </c>
      <c r="H2" s="187" t="s">
        <v>67</v>
      </c>
      <c r="I2" s="190" t="s">
        <v>70</v>
      </c>
    </row>
    <row r="3" spans="1:9" x14ac:dyDescent="0.25">
      <c r="A3" s="129"/>
    </row>
    <row r="4" spans="1:9" ht="15.75" x14ac:dyDescent="0.25">
      <c r="A4" s="193" t="s">
        <v>77</v>
      </c>
      <c r="B4" s="193" t="s">
        <v>109</v>
      </c>
      <c r="C4" s="194"/>
    </row>
    <row r="5" spans="1:9" ht="15.75" x14ac:dyDescent="0.25">
      <c r="A5" s="194"/>
      <c r="B5" s="195" t="s">
        <v>101</v>
      </c>
      <c r="C5" s="196"/>
    </row>
    <row r="6" spans="1:9" x14ac:dyDescent="0.25">
      <c r="B6" s="162">
        <v>115</v>
      </c>
      <c r="C6" s="162" t="s">
        <v>5</v>
      </c>
      <c r="D6" s="197"/>
      <c r="E6" s="191" t="s">
        <v>4</v>
      </c>
      <c r="F6" s="191" t="s">
        <v>45</v>
      </c>
      <c r="G6" s="192">
        <v>15</v>
      </c>
      <c r="H6" s="198">
        <v>15</v>
      </c>
      <c r="I6" s="199" t="s">
        <v>102</v>
      </c>
    </row>
    <row r="7" spans="1:9" x14ac:dyDescent="0.25">
      <c r="B7" s="162">
        <v>131</v>
      </c>
      <c r="C7" s="162" t="s">
        <v>11</v>
      </c>
      <c r="D7" s="197"/>
      <c r="E7" s="191" t="s">
        <v>4</v>
      </c>
      <c r="F7" s="191" t="s">
        <v>45</v>
      </c>
      <c r="G7" s="192">
        <v>15</v>
      </c>
      <c r="H7" s="198">
        <v>15</v>
      </c>
      <c r="I7" s="199" t="s">
        <v>102</v>
      </c>
    </row>
    <row r="8" spans="1:9" x14ac:dyDescent="0.25">
      <c r="B8" s="162">
        <v>311</v>
      </c>
      <c r="C8" s="162" t="s">
        <v>22</v>
      </c>
      <c r="D8" s="197"/>
      <c r="E8" s="191" t="s">
        <v>45</v>
      </c>
      <c r="F8" s="191" t="s">
        <v>45</v>
      </c>
      <c r="G8" s="192">
        <v>12</v>
      </c>
      <c r="H8" s="198">
        <v>12</v>
      </c>
      <c r="I8" s="199" t="s">
        <v>102</v>
      </c>
    </row>
    <row r="9" spans="1:9" x14ac:dyDescent="0.25">
      <c r="B9" s="162">
        <v>171</v>
      </c>
      <c r="C9" s="162" t="s">
        <v>93</v>
      </c>
      <c r="D9" s="197"/>
      <c r="E9" s="191" t="s">
        <v>45</v>
      </c>
      <c r="F9" s="191" t="s">
        <v>45</v>
      </c>
      <c r="G9" s="192">
        <v>11</v>
      </c>
      <c r="H9" s="198">
        <v>11</v>
      </c>
      <c r="I9" s="199" t="s">
        <v>102</v>
      </c>
    </row>
    <row r="10" spans="1:9" x14ac:dyDescent="0.25">
      <c r="B10" s="162">
        <v>422</v>
      </c>
      <c r="C10" s="162" t="s">
        <v>30</v>
      </c>
      <c r="D10" s="197"/>
      <c r="E10" s="191" t="s">
        <v>45</v>
      </c>
      <c r="F10" s="191" t="s">
        <v>4</v>
      </c>
      <c r="G10" s="192">
        <v>33</v>
      </c>
      <c r="H10" s="198">
        <v>33</v>
      </c>
      <c r="I10" s="199" t="s">
        <v>102</v>
      </c>
    </row>
    <row r="11" spans="1:9" x14ac:dyDescent="0.25">
      <c r="B11" s="162">
        <v>425</v>
      </c>
      <c r="C11" s="162" t="s">
        <v>62</v>
      </c>
      <c r="D11" s="197"/>
      <c r="E11" s="191" t="s">
        <v>45</v>
      </c>
      <c r="F11" s="191" t="s">
        <v>4</v>
      </c>
      <c r="G11" s="192">
        <v>8</v>
      </c>
      <c r="H11" s="192">
        <v>8</v>
      </c>
      <c r="I11" s="200" t="s">
        <v>103</v>
      </c>
    </row>
    <row r="12" spans="1:9" x14ac:dyDescent="0.25">
      <c r="B12" s="162">
        <v>142</v>
      </c>
      <c r="C12" s="162" t="s">
        <v>13</v>
      </c>
      <c r="D12" s="197"/>
      <c r="E12" s="191" t="s">
        <v>4</v>
      </c>
      <c r="F12" s="191" t="s">
        <v>45</v>
      </c>
      <c r="G12" s="192">
        <v>6</v>
      </c>
      <c r="H12" s="192">
        <v>6</v>
      </c>
      <c r="I12" s="200" t="s">
        <v>103</v>
      </c>
    </row>
    <row r="14" spans="1:9" ht="15.75" x14ac:dyDescent="0.25">
      <c r="A14" s="193" t="s">
        <v>104</v>
      </c>
      <c r="B14" s="193" t="s">
        <v>111</v>
      </c>
    </row>
    <row r="15" spans="1:9" ht="15.75" x14ac:dyDescent="0.25">
      <c r="A15" s="194"/>
      <c r="B15" s="195" t="s">
        <v>101</v>
      </c>
      <c r="C15" s="201"/>
    </row>
    <row r="16" spans="1:9" x14ac:dyDescent="0.25">
      <c r="B16" s="162">
        <v>115</v>
      </c>
      <c r="C16" s="162" t="s">
        <v>5</v>
      </c>
      <c r="E16" s="191" t="s">
        <v>4</v>
      </c>
      <c r="F16" s="191" t="s">
        <v>45</v>
      </c>
      <c r="G16" s="192">
        <v>12</v>
      </c>
      <c r="H16" s="192">
        <v>26.966292134831459</v>
      </c>
      <c r="I16" s="191" t="s">
        <v>102</v>
      </c>
    </row>
    <row r="17" spans="1:9" x14ac:dyDescent="0.25">
      <c r="B17" s="162">
        <v>132</v>
      </c>
      <c r="C17" s="162" t="s">
        <v>12</v>
      </c>
      <c r="E17" s="191" t="s">
        <v>4</v>
      </c>
      <c r="F17" s="191" t="s">
        <v>45</v>
      </c>
      <c r="G17" s="192">
        <v>12</v>
      </c>
      <c r="H17" s="192">
        <v>26.966292134831459</v>
      </c>
      <c r="I17" s="191" t="s">
        <v>102</v>
      </c>
    </row>
    <row r="18" spans="1:9" x14ac:dyDescent="0.25">
      <c r="B18" s="162">
        <v>311</v>
      </c>
      <c r="C18" s="162" t="s">
        <v>22</v>
      </c>
      <c r="D18" s="199">
        <v>1</v>
      </c>
      <c r="E18" s="191" t="s">
        <v>45</v>
      </c>
      <c r="F18" s="191" t="s">
        <v>45</v>
      </c>
      <c r="G18" s="192">
        <v>3</v>
      </c>
      <c r="H18" s="198">
        <v>6.7415730337078648</v>
      </c>
      <c r="I18" s="199" t="s">
        <v>102</v>
      </c>
    </row>
    <row r="19" spans="1:9" x14ac:dyDescent="0.25">
      <c r="B19" s="162">
        <v>171</v>
      </c>
      <c r="C19" s="162" t="s">
        <v>93</v>
      </c>
      <c r="E19" s="191" t="s">
        <v>45</v>
      </c>
      <c r="F19" s="191" t="s">
        <v>45</v>
      </c>
      <c r="G19" s="192">
        <v>10</v>
      </c>
      <c r="H19" s="192">
        <v>22.471910112359549</v>
      </c>
      <c r="I19" s="191" t="s">
        <v>102</v>
      </c>
    </row>
    <row r="20" spans="1:9" x14ac:dyDescent="0.25">
      <c r="B20" s="162">
        <v>292</v>
      </c>
      <c r="C20" s="162" t="s">
        <v>21</v>
      </c>
      <c r="E20" s="191" t="s">
        <v>45</v>
      </c>
      <c r="F20" s="191" t="s">
        <v>4</v>
      </c>
      <c r="G20" s="192">
        <v>5</v>
      </c>
      <c r="H20" s="192">
        <v>11.235955056179774</v>
      </c>
      <c r="I20" s="191" t="s">
        <v>102</v>
      </c>
    </row>
    <row r="21" spans="1:9" x14ac:dyDescent="0.25">
      <c r="B21" s="162">
        <v>591</v>
      </c>
      <c r="C21" s="162" t="s">
        <v>40</v>
      </c>
      <c r="E21" s="191" t="s">
        <v>45</v>
      </c>
      <c r="F21" s="191" t="s">
        <v>45</v>
      </c>
      <c r="G21" s="192">
        <v>0.5</v>
      </c>
      <c r="H21" s="192">
        <v>1.1235955056179776</v>
      </c>
      <c r="I21" s="191" t="s">
        <v>105</v>
      </c>
    </row>
    <row r="22" spans="1:9" x14ac:dyDescent="0.25">
      <c r="B22" s="162">
        <v>602</v>
      </c>
      <c r="C22" s="162" t="s">
        <v>27</v>
      </c>
      <c r="D22" s="199">
        <v>1</v>
      </c>
      <c r="E22" s="191" t="s">
        <v>45</v>
      </c>
      <c r="F22" s="191" t="s">
        <v>45</v>
      </c>
      <c r="G22" s="192">
        <v>2</v>
      </c>
      <c r="H22" s="198">
        <v>4.4943820224719104</v>
      </c>
      <c r="I22" s="199" t="s">
        <v>102</v>
      </c>
    </row>
    <row r="24" spans="1:9" ht="15.75" x14ac:dyDescent="0.25">
      <c r="A24" s="130" t="s">
        <v>106</v>
      </c>
      <c r="B24" s="193" t="s">
        <v>110</v>
      </c>
    </row>
    <row r="25" spans="1:9" ht="30.6" customHeight="1" x14ac:dyDescent="0.25">
      <c r="A25" s="194"/>
      <c r="B25" s="287" t="s">
        <v>237</v>
      </c>
      <c r="C25" s="287"/>
      <c r="D25" s="287"/>
      <c r="E25" s="287"/>
      <c r="F25" s="287"/>
      <c r="G25" s="287"/>
      <c r="H25" s="287"/>
      <c r="I25" s="287"/>
    </row>
    <row r="26" spans="1:9" x14ac:dyDescent="0.25">
      <c r="B26" s="162">
        <v>115</v>
      </c>
      <c r="C26" s="162" t="s">
        <v>5</v>
      </c>
      <c r="E26" s="191" t="s">
        <v>4</v>
      </c>
      <c r="F26" s="191" t="s">
        <v>45</v>
      </c>
      <c r="G26" s="192">
        <v>20</v>
      </c>
      <c r="H26" s="192">
        <v>19.998000199980002</v>
      </c>
      <c r="I26" s="191" t="s">
        <v>102</v>
      </c>
    </row>
    <row r="27" spans="1:9" x14ac:dyDescent="0.25">
      <c r="B27" s="162">
        <v>132</v>
      </c>
      <c r="C27" s="162" t="s">
        <v>12</v>
      </c>
      <c r="E27" s="191" t="s">
        <v>4</v>
      </c>
      <c r="F27" s="191" t="s">
        <v>45</v>
      </c>
      <c r="G27" s="192">
        <v>15</v>
      </c>
      <c r="H27" s="192">
        <v>14.998500149985002</v>
      </c>
      <c r="I27" s="191" t="s">
        <v>102</v>
      </c>
    </row>
    <row r="28" spans="1:9" x14ac:dyDescent="0.25">
      <c r="B28" s="162">
        <v>311</v>
      </c>
      <c r="C28" s="162" t="s">
        <v>22</v>
      </c>
      <c r="E28" s="191" t="s">
        <v>45</v>
      </c>
      <c r="F28" s="191" t="s">
        <v>45</v>
      </c>
      <c r="G28" s="192">
        <v>12</v>
      </c>
      <c r="H28" s="192">
        <v>11.998800119988001</v>
      </c>
      <c r="I28" s="191" t="s">
        <v>102</v>
      </c>
    </row>
    <row r="29" spans="1:9" x14ac:dyDescent="0.25">
      <c r="B29" s="162">
        <v>171</v>
      </c>
      <c r="C29" s="162" t="s">
        <v>93</v>
      </c>
      <c r="E29" s="191" t="s">
        <v>45</v>
      </c>
      <c r="F29" s="191" t="s">
        <v>45</v>
      </c>
      <c r="G29" s="192">
        <v>13</v>
      </c>
      <c r="H29" s="192">
        <v>12.998700129987002</v>
      </c>
      <c r="I29" s="191" t="s">
        <v>102</v>
      </c>
    </row>
    <row r="30" spans="1:9" x14ac:dyDescent="0.25">
      <c r="B30" s="162">
        <v>422</v>
      </c>
      <c r="C30" s="162" t="s">
        <v>30</v>
      </c>
      <c r="E30" s="191" t="s">
        <v>45</v>
      </c>
      <c r="F30" s="191" t="s">
        <v>4</v>
      </c>
      <c r="G30" s="192">
        <v>40.01</v>
      </c>
      <c r="H30" s="198">
        <v>40.005999400059991</v>
      </c>
      <c r="I30" s="199" t="s">
        <v>103</v>
      </c>
    </row>
    <row r="32" spans="1:9" ht="15.75" x14ac:dyDescent="0.25">
      <c r="A32" s="193" t="s">
        <v>107</v>
      </c>
      <c r="B32" s="193" t="s">
        <v>69</v>
      </c>
    </row>
    <row r="33" spans="1:9" ht="15.75" x14ac:dyDescent="0.25">
      <c r="A33" s="194"/>
      <c r="B33" s="202" t="s">
        <v>215</v>
      </c>
      <c r="C33" s="203"/>
    </row>
    <row r="34" spans="1:9" x14ac:dyDescent="0.25">
      <c r="B34" s="162">
        <v>115</v>
      </c>
      <c r="C34" s="162" t="s">
        <v>5</v>
      </c>
      <c r="E34" s="191" t="s">
        <v>4</v>
      </c>
      <c r="F34" s="191" t="s">
        <v>45</v>
      </c>
      <c r="G34" s="192">
        <v>29.67</v>
      </c>
      <c r="H34" s="198">
        <v>29.67</v>
      </c>
      <c r="I34" s="191" t="s">
        <v>102</v>
      </c>
    </row>
    <row r="35" spans="1:9" x14ac:dyDescent="0.25">
      <c r="B35" s="162">
        <v>132</v>
      </c>
      <c r="C35" s="162" t="s">
        <v>12</v>
      </c>
      <c r="E35" s="191" t="s">
        <v>4</v>
      </c>
      <c r="F35" s="191" t="s">
        <v>45</v>
      </c>
      <c r="G35" s="192">
        <v>27</v>
      </c>
      <c r="H35" s="198">
        <v>27</v>
      </c>
      <c r="I35" s="191" t="s">
        <v>102</v>
      </c>
    </row>
    <row r="36" spans="1:9" x14ac:dyDescent="0.25">
      <c r="B36" s="162">
        <v>311</v>
      </c>
      <c r="C36" s="162" t="s">
        <v>22</v>
      </c>
      <c r="E36" s="191" t="s">
        <v>45</v>
      </c>
      <c r="F36" s="191" t="s">
        <v>45</v>
      </c>
      <c r="G36" s="192">
        <v>10</v>
      </c>
      <c r="H36" s="192">
        <v>10</v>
      </c>
      <c r="I36" s="191" t="s">
        <v>102</v>
      </c>
    </row>
    <row r="37" spans="1:9" x14ac:dyDescent="0.25">
      <c r="B37" s="162">
        <v>171</v>
      </c>
      <c r="C37" s="162" t="s">
        <v>93</v>
      </c>
      <c r="E37" s="191" t="s">
        <v>45</v>
      </c>
      <c r="F37" s="191" t="s">
        <v>45</v>
      </c>
      <c r="G37" s="192">
        <v>10.33</v>
      </c>
      <c r="H37" s="192">
        <v>10.33</v>
      </c>
      <c r="I37" s="191" t="s">
        <v>102</v>
      </c>
    </row>
    <row r="38" spans="1:9" x14ac:dyDescent="0.25">
      <c r="B38" s="162">
        <v>422</v>
      </c>
      <c r="C38" s="162" t="s">
        <v>30</v>
      </c>
      <c r="E38" s="191" t="s">
        <v>45</v>
      </c>
      <c r="F38" s="191" t="s">
        <v>4</v>
      </c>
      <c r="G38" s="192">
        <v>13</v>
      </c>
      <c r="H38" s="192">
        <v>13</v>
      </c>
      <c r="I38" s="191" t="s">
        <v>102</v>
      </c>
    </row>
    <row r="39" spans="1:9" x14ac:dyDescent="0.25">
      <c r="B39" s="162">
        <v>143</v>
      </c>
      <c r="C39" s="162" t="s">
        <v>14</v>
      </c>
      <c r="E39" s="191" t="s">
        <v>4</v>
      </c>
      <c r="F39" s="191" t="s">
        <v>45</v>
      </c>
      <c r="G39" s="192">
        <v>10</v>
      </c>
      <c r="H39" s="198">
        <v>10</v>
      </c>
      <c r="I39" s="191" t="s">
        <v>102</v>
      </c>
    </row>
    <row r="41" spans="1:9" ht="15.75" x14ac:dyDescent="0.25">
      <c r="A41" s="130" t="s">
        <v>108</v>
      </c>
      <c r="B41" s="193" t="s">
        <v>214</v>
      </c>
    </row>
    <row r="42" spans="1:9" ht="15.75" x14ac:dyDescent="0.25">
      <c r="A42" s="193"/>
      <c r="B42" s="193"/>
    </row>
    <row r="43" spans="1:9" x14ac:dyDescent="0.25">
      <c r="B43" s="204">
        <v>115</v>
      </c>
      <c r="C43" s="162" t="s">
        <v>5</v>
      </c>
      <c r="E43" s="191" t="s">
        <v>4</v>
      </c>
      <c r="F43" s="191" t="s">
        <v>45</v>
      </c>
      <c r="G43" s="192">
        <v>29.67</v>
      </c>
      <c r="H43" s="192">
        <v>29.67</v>
      </c>
      <c r="I43" s="191" t="s">
        <v>102</v>
      </c>
    </row>
    <row r="44" spans="1:9" x14ac:dyDescent="0.25">
      <c r="B44" s="162">
        <v>132</v>
      </c>
      <c r="C44" s="162" t="s">
        <v>12</v>
      </c>
      <c r="E44" s="191" t="s">
        <v>4</v>
      </c>
      <c r="F44" s="191" t="s">
        <v>45</v>
      </c>
      <c r="G44" s="192">
        <v>27</v>
      </c>
      <c r="H44" s="192">
        <v>27</v>
      </c>
      <c r="I44" s="191" t="s">
        <v>102</v>
      </c>
    </row>
    <row r="45" spans="1:9" x14ac:dyDescent="0.25">
      <c r="B45" s="162">
        <v>311</v>
      </c>
      <c r="C45" s="162" t="s">
        <v>22</v>
      </c>
      <c r="E45" s="191" t="s">
        <v>45</v>
      </c>
      <c r="F45" s="191" t="s">
        <v>45</v>
      </c>
      <c r="G45" s="192">
        <v>10</v>
      </c>
      <c r="H45" s="192">
        <v>10</v>
      </c>
      <c r="I45" s="191" t="s">
        <v>102</v>
      </c>
    </row>
    <row r="46" spans="1:9" x14ac:dyDescent="0.25">
      <c r="B46" s="162">
        <v>171</v>
      </c>
      <c r="C46" s="162" t="s">
        <v>93</v>
      </c>
      <c r="E46" s="191" t="s">
        <v>45</v>
      </c>
      <c r="F46" s="191" t="s">
        <v>45</v>
      </c>
      <c r="G46" s="192">
        <v>10.33</v>
      </c>
      <c r="H46" s="192">
        <v>10.33</v>
      </c>
      <c r="I46" s="191" t="s">
        <v>102</v>
      </c>
    </row>
    <row r="47" spans="1:9" x14ac:dyDescent="0.25">
      <c r="B47" s="162">
        <v>422</v>
      </c>
      <c r="C47" s="162" t="s">
        <v>30</v>
      </c>
      <c r="E47" s="191" t="s">
        <v>45</v>
      </c>
      <c r="F47" s="191" t="s">
        <v>4</v>
      </c>
      <c r="G47" s="192">
        <v>13</v>
      </c>
      <c r="H47" s="192">
        <v>13</v>
      </c>
      <c r="I47" s="191" t="s">
        <v>102</v>
      </c>
    </row>
    <row r="48" spans="1:9" x14ac:dyDescent="0.25">
      <c r="B48" s="204">
        <v>115</v>
      </c>
      <c r="C48" s="162" t="s">
        <v>5</v>
      </c>
      <c r="E48" s="191" t="s">
        <v>4</v>
      </c>
      <c r="F48" s="191" t="s">
        <v>45</v>
      </c>
      <c r="G48" s="192">
        <v>10</v>
      </c>
      <c r="H48" s="192">
        <v>10</v>
      </c>
      <c r="I48" s="191" t="s">
        <v>102</v>
      </c>
    </row>
    <row r="50" spans="1:9" ht="15.75" x14ac:dyDescent="0.25">
      <c r="A50" s="193" t="s">
        <v>112</v>
      </c>
      <c r="B50" s="193" t="s">
        <v>113</v>
      </c>
    </row>
    <row r="51" spans="1:9" ht="15.75" x14ac:dyDescent="0.25">
      <c r="A51" s="194"/>
      <c r="B51" s="202" t="s">
        <v>216</v>
      </c>
      <c r="C51" s="203"/>
      <c r="D51" s="205"/>
      <c r="E51" s="205"/>
      <c r="F51" s="205"/>
      <c r="G51" s="235"/>
      <c r="H51" s="235"/>
    </row>
    <row r="52" spans="1:9" x14ac:dyDescent="0.25">
      <c r="B52" s="162">
        <v>115</v>
      </c>
      <c r="C52" s="162" t="s">
        <v>5</v>
      </c>
      <c r="E52" s="191" t="s">
        <v>4</v>
      </c>
      <c r="F52" s="191" t="s">
        <v>45</v>
      </c>
      <c r="G52" s="192">
        <v>29.6</v>
      </c>
      <c r="H52" s="192">
        <v>29.6</v>
      </c>
      <c r="I52" s="191" t="s">
        <v>102</v>
      </c>
    </row>
    <row r="53" spans="1:9" x14ac:dyDescent="0.25">
      <c r="B53" s="162">
        <v>132</v>
      </c>
      <c r="C53" s="162" t="s">
        <v>12</v>
      </c>
      <c r="E53" s="191" t="s">
        <v>4</v>
      </c>
      <c r="F53" s="191" t="s">
        <v>45</v>
      </c>
      <c r="G53" s="192">
        <v>27</v>
      </c>
      <c r="H53" s="192">
        <v>27</v>
      </c>
      <c r="I53" s="191" t="s">
        <v>102</v>
      </c>
    </row>
    <row r="54" spans="1:9" x14ac:dyDescent="0.25">
      <c r="B54" s="162">
        <v>311</v>
      </c>
      <c r="C54" s="162" t="s">
        <v>22</v>
      </c>
      <c r="E54" s="191" t="s">
        <v>45</v>
      </c>
      <c r="F54" s="191" t="s">
        <v>45</v>
      </c>
      <c r="G54" s="192">
        <v>13.01</v>
      </c>
      <c r="H54" s="192">
        <v>13.01</v>
      </c>
      <c r="I54" s="191" t="s">
        <v>102</v>
      </c>
    </row>
    <row r="55" spans="1:9" x14ac:dyDescent="0.25">
      <c r="B55" s="162">
        <v>171</v>
      </c>
      <c r="C55" s="162" t="s">
        <v>93</v>
      </c>
      <c r="E55" s="191" t="s">
        <v>45</v>
      </c>
      <c r="F55" s="191" t="s">
        <v>45</v>
      </c>
      <c r="G55" s="192">
        <v>10.4</v>
      </c>
      <c r="H55" s="192">
        <v>10.4</v>
      </c>
      <c r="I55" s="191" t="s">
        <v>102</v>
      </c>
    </row>
    <row r="56" spans="1:9" x14ac:dyDescent="0.25">
      <c r="B56" s="162">
        <v>422</v>
      </c>
      <c r="C56" s="162" t="s">
        <v>30</v>
      </c>
      <c r="E56" s="191" t="s">
        <v>45</v>
      </c>
      <c r="F56" s="191" t="s">
        <v>4</v>
      </c>
      <c r="G56" s="192">
        <v>9.99</v>
      </c>
      <c r="H56" s="198">
        <v>9.99</v>
      </c>
      <c r="I56" s="199" t="s">
        <v>103</v>
      </c>
    </row>
    <row r="57" spans="1:9" x14ac:dyDescent="0.25">
      <c r="B57" s="162">
        <v>143</v>
      </c>
      <c r="C57" s="162" t="s">
        <v>14</v>
      </c>
      <c r="E57" s="191" t="s">
        <v>4</v>
      </c>
      <c r="F57" s="191" t="s">
        <v>45</v>
      </c>
      <c r="G57" s="192">
        <v>10</v>
      </c>
      <c r="H57" s="192">
        <v>10</v>
      </c>
      <c r="I57" s="191" t="s">
        <v>102</v>
      </c>
    </row>
    <row r="59" spans="1:9" ht="15.75" x14ac:dyDescent="0.25">
      <c r="A59" s="130" t="s">
        <v>114</v>
      </c>
      <c r="B59" s="193" t="s">
        <v>115</v>
      </c>
    </row>
    <row r="60" spans="1:9" x14ac:dyDescent="0.25">
      <c r="A60" s="206"/>
      <c r="B60" s="195" t="s">
        <v>101</v>
      </c>
      <c r="C60" s="201"/>
    </row>
    <row r="61" spans="1:9" x14ac:dyDescent="0.25">
      <c r="B61" s="162">
        <v>115</v>
      </c>
      <c r="C61" s="162" t="s">
        <v>5</v>
      </c>
      <c r="E61" s="191" t="s">
        <v>4</v>
      </c>
      <c r="F61" s="191" t="s">
        <v>45</v>
      </c>
      <c r="G61" s="192">
        <v>15</v>
      </c>
      <c r="H61" s="192">
        <v>15</v>
      </c>
      <c r="I61" s="191" t="s">
        <v>102</v>
      </c>
    </row>
    <row r="62" spans="1:9" x14ac:dyDescent="0.25">
      <c r="B62" s="162">
        <v>132</v>
      </c>
      <c r="C62" s="162" t="s">
        <v>12</v>
      </c>
      <c r="E62" s="191" t="s">
        <v>4</v>
      </c>
      <c r="F62" s="191" t="s">
        <v>45</v>
      </c>
      <c r="G62" s="192">
        <v>15</v>
      </c>
      <c r="H62" s="192">
        <v>15</v>
      </c>
      <c r="I62" s="191" t="s">
        <v>102</v>
      </c>
    </row>
    <row r="63" spans="1:9" x14ac:dyDescent="0.25">
      <c r="B63" s="162">
        <v>311</v>
      </c>
      <c r="C63" s="162" t="s">
        <v>22</v>
      </c>
      <c r="E63" s="191" t="s">
        <v>45</v>
      </c>
      <c r="F63" s="191" t="s">
        <v>45</v>
      </c>
      <c r="G63" s="192">
        <v>10</v>
      </c>
      <c r="H63" s="192">
        <v>10</v>
      </c>
      <c r="I63" s="191" t="s">
        <v>102</v>
      </c>
    </row>
    <row r="64" spans="1:9" x14ac:dyDescent="0.25">
      <c r="B64" s="162">
        <v>171</v>
      </c>
      <c r="C64" s="162" t="s">
        <v>93</v>
      </c>
      <c r="E64" s="191" t="s">
        <v>45</v>
      </c>
      <c r="F64" s="191" t="s">
        <v>45</v>
      </c>
      <c r="G64" s="192">
        <v>10</v>
      </c>
      <c r="H64" s="192">
        <v>10</v>
      </c>
      <c r="I64" s="191" t="s">
        <v>102</v>
      </c>
    </row>
    <row r="65" spans="1:9" x14ac:dyDescent="0.25">
      <c r="B65" s="162">
        <v>422</v>
      </c>
      <c r="C65" s="162" t="s">
        <v>30</v>
      </c>
      <c r="E65" s="191" t="s">
        <v>45</v>
      </c>
      <c r="F65" s="191" t="s">
        <v>4</v>
      </c>
      <c r="G65" s="192">
        <v>20</v>
      </c>
      <c r="H65" s="198">
        <v>20</v>
      </c>
      <c r="I65" s="199" t="s">
        <v>102</v>
      </c>
    </row>
    <row r="66" spans="1:9" x14ac:dyDescent="0.25">
      <c r="B66" s="162">
        <v>240</v>
      </c>
      <c r="C66" s="162" t="s">
        <v>131</v>
      </c>
      <c r="E66" s="191" t="s">
        <v>45</v>
      </c>
      <c r="F66" s="191" t="s">
        <v>4</v>
      </c>
      <c r="G66" s="192">
        <v>30</v>
      </c>
      <c r="H66" s="198">
        <v>30</v>
      </c>
      <c r="I66" s="199" t="s">
        <v>102</v>
      </c>
    </row>
    <row r="68" spans="1:9" ht="15.75" x14ac:dyDescent="0.25">
      <c r="A68" s="193" t="s">
        <v>116</v>
      </c>
      <c r="B68" s="193" t="s">
        <v>231</v>
      </c>
    </row>
    <row r="69" spans="1:9" x14ac:dyDescent="0.25">
      <c r="A69" s="206"/>
      <c r="B69" s="195" t="s">
        <v>194</v>
      </c>
      <c r="C69" s="201"/>
    </row>
    <row r="70" spans="1:9" x14ac:dyDescent="0.25">
      <c r="B70" s="162">
        <v>115</v>
      </c>
      <c r="C70" s="162" t="s">
        <v>5</v>
      </c>
      <c r="E70" s="191" t="s">
        <v>4</v>
      </c>
      <c r="F70" s="191" t="s">
        <v>45</v>
      </c>
      <c r="G70" s="192">
        <v>10</v>
      </c>
      <c r="H70" s="192">
        <v>10</v>
      </c>
      <c r="I70" s="191" t="s">
        <v>102</v>
      </c>
    </row>
    <row r="71" spans="1:9" x14ac:dyDescent="0.25">
      <c r="B71" s="162">
        <v>132</v>
      </c>
      <c r="C71" s="162" t="s">
        <v>12</v>
      </c>
      <c r="E71" s="191" t="s">
        <v>4</v>
      </c>
      <c r="F71" s="191" t="s">
        <v>45</v>
      </c>
      <c r="G71" s="192">
        <v>10</v>
      </c>
      <c r="H71" s="192">
        <v>10</v>
      </c>
      <c r="I71" s="191" t="s">
        <v>102</v>
      </c>
    </row>
    <row r="72" spans="1:9" x14ac:dyDescent="0.25">
      <c r="B72" s="162">
        <v>311</v>
      </c>
      <c r="C72" s="162" t="s">
        <v>22</v>
      </c>
      <c r="E72" s="191" t="s">
        <v>45</v>
      </c>
      <c r="F72" s="191" t="s">
        <v>45</v>
      </c>
      <c r="G72" s="192">
        <v>10</v>
      </c>
      <c r="H72" s="192">
        <v>10</v>
      </c>
      <c r="I72" s="191" t="s">
        <v>102</v>
      </c>
    </row>
    <row r="73" spans="1:9" x14ac:dyDescent="0.25">
      <c r="B73" s="162">
        <v>240</v>
      </c>
      <c r="C73" s="162" t="s">
        <v>131</v>
      </c>
      <c r="E73" s="191" t="s">
        <v>45</v>
      </c>
      <c r="F73" s="191" t="s">
        <v>4</v>
      </c>
      <c r="G73" s="192">
        <v>10</v>
      </c>
      <c r="H73" s="192">
        <v>10</v>
      </c>
      <c r="I73" s="191" t="s">
        <v>102</v>
      </c>
    </row>
    <row r="74" spans="1:9" x14ac:dyDescent="0.25">
      <c r="B74" s="162">
        <v>707</v>
      </c>
      <c r="C74" s="162" t="s">
        <v>36</v>
      </c>
      <c r="E74" s="191" t="s">
        <v>45</v>
      </c>
      <c r="F74" s="191" t="s">
        <v>45</v>
      </c>
      <c r="G74" s="192">
        <v>10</v>
      </c>
      <c r="H74" s="192">
        <v>10</v>
      </c>
      <c r="I74" s="191" t="s">
        <v>102</v>
      </c>
    </row>
    <row r="75" spans="1:9" x14ac:dyDescent="0.25">
      <c r="B75" s="162">
        <v>591</v>
      </c>
      <c r="C75" s="162" t="s">
        <v>40</v>
      </c>
      <c r="E75" s="191" t="s">
        <v>45</v>
      </c>
      <c r="F75" s="191" t="s">
        <v>45</v>
      </c>
      <c r="G75" s="192">
        <v>50</v>
      </c>
      <c r="H75" s="198">
        <v>50</v>
      </c>
      <c r="I75" s="199" t="s">
        <v>105</v>
      </c>
    </row>
    <row r="77" spans="1:9" ht="15.75" x14ac:dyDescent="0.25">
      <c r="A77" s="130" t="s">
        <v>117</v>
      </c>
      <c r="B77" s="193" t="s">
        <v>118</v>
      </c>
    </row>
    <row r="78" spans="1:9" x14ac:dyDescent="0.25">
      <c r="B78" s="195" t="s">
        <v>101</v>
      </c>
      <c r="C78" s="201"/>
    </row>
    <row r="79" spans="1:9" x14ac:dyDescent="0.25">
      <c r="B79" s="162">
        <v>115</v>
      </c>
      <c r="C79" s="162" t="s">
        <v>5</v>
      </c>
      <c r="E79" s="191" t="s">
        <v>4</v>
      </c>
      <c r="F79" s="191" t="s">
        <v>45</v>
      </c>
      <c r="G79" s="192">
        <v>10</v>
      </c>
      <c r="H79" s="192">
        <v>10</v>
      </c>
      <c r="I79" s="191" t="s">
        <v>102</v>
      </c>
    </row>
    <row r="80" spans="1:9" x14ac:dyDescent="0.25">
      <c r="B80" s="162">
        <v>132</v>
      </c>
      <c r="C80" s="162" t="s">
        <v>12</v>
      </c>
      <c r="E80" s="191" t="s">
        <v>4</v>
      </c>
      <c r="F80" s="191" t="s">
        <v>45</v>
      </c>
      <c r="G80" s="192">
        <v>10</v>
      </c>
      <c r="H80" s="192">
        <v>10</v>
      </c>
      <c r="I80" s="191" t="s">
        <v>102</v>
      </c>
    </row>
    <row r="81" spans="1:9" x14ac:dyDescent="0.25">
      <c r="B81" s="162">
        <v>311</v>
      </c>
      <c r="C81" s="162" t="s">
        <v>22</v>
      </c>
      <c r="E81" s="191" t="s">
        <v>45</v>
      </c>
      <c r="F81" s="191" t="s">
        <v>45</v>
      </c>
      <c r="G81" s="192">
        <v>10</v>
      </c>
      <c r="H81" s="192">
        <v>10</v>
      </c>
      <c r="I81" s="191" t="s">
        <v>102</v>
      </c>
    </row>
    <row r="82" spans="1:9" x14ac:dyDescent="0.25">
      <c r="B82" s="162">
        <v>240</v>
      </c>
      <c r="C82" s="162" t="s">
        <v>131</v>
      </c>
      <c r="E82" s="191" t="s">
        <v>45</v>
      </c>
      <c r="F82" s="191" t="s">
        <v>4</v>
      </c>
      <c r="G82" s="192">
        <v>10</v>
      </c>
      <c r="H82" s="192">
        <v>10</v>
      </c>
      <c r="I82" s="191" t="s">
        <v>102</v>
      </c>
    </row>
    <row r="83" spans="1:9" x14ac:dyDescent="0.25">
      <c r="B83" s="162">
        <v>707</v>
      </c>
      <c r="C83" s="162" t="s">
        <v>36</v>
      </c>
      <c r="E83" s="191" t="s">
        <v>45</v>
      </c>
      <c r="F83" s="191" t="s">
        <v>45</v>
      </c>
      <c r="G83" s="192">
        <v>10</v>
      </c>
      <c r="H83" s="192">
        <v>10</v>
      </c>
      <c r="I83" s="191" t="s">
        <v>102</v>
      </c>
    </row>
    <row r="84" spans="1:9" x14ac:dyDescent="0.25">
      <c r="B84" s="162">
        <v>591</v>
      </c>
      <c r="C84" s="162" t="s">
        <v>40</v>
      </c>
      <c r="E84" s="191" t="s">
        <v>45</v>
      </c>
      <c r="F84" s="191" t="s">
        <v>45</v>
      </c>
      <c r="G84" s="192">
        <v>30</v>
      </c>
      <c r="H84" s="198">
        <v>30</v>
      </c>
      <c r="I84" s="199" t="s">
        <v>105</v>
      </c>
    </row>
    <row r="85" spans="1:9" x14ac:dyDescent="0.25">
      <c r="B85" s="162">
        <v>915</v>
      </c>
      <c r="C85" s="162" t="s">
        <v>39</v>
      </c>
      <c r="E85" s="191" t="s">
        <v>45</v>
      </c>
      <c r="F85" s="191" t="s">
        <v>45</v>
      </c>
      <c r="G85" s="192">
        <v>20</v>
      </c>
      <c r="H85" s="198">
        <v>20</v>
      </c>
      <c r="I85" s="199" t="s">
        <v>105</v>
      </c>
    </row>
    <row r="87" spans="1:9" ht="15.75" x14ac:dyDescent="0.25">
      <c r="A87" s="193" t="s">
        <v>144</v>
      </c>
      <c r="B87" s="193" t="s">
        <v>145</v>
      </c>
    </row>
    <row r="88" spans="1:9" x14ac:dyDescent="0.25">
      <c r="B88" s="202" t="s">
        <v>198</v>
      </c>
      <c r="C88" s="203"/>
    </row>
    <row r="89" spans="1:9" x14ac:dyDescent="0.25">
      <c r="B89" s="162">
        <v>115</v>
      </c>
      <c r="C89" s="162" t="s">
        <v>5</v>
      </c>
      <c r="E89" s="191" t="s">
        <v>4</v>
      </c>
      <c r="F89" s="191" t="s">
        <v>45</v>
      </c>
      <c r="G89" s="192">
        <v>7</v>
      </c>
      <c r="H89" s="192">
        <v>29.166666666666668</v>
      </c>
      <c r="I89" s="191" t="s">
        <v>102</v>
      </c>
    </row>
    <row r="90" spans="1:9" x14ac:dyDescent="0.25">
      <c r="B90" s="162">
        <v>131</v>
      </c>
      <c r="C90" s="162" t="s">
        <v>11</v>
      </c>
      <c r="E90" s="191" t="s">
        <v>4</v>
      </c>
      <c r="F90" s="191" t="s">
        <v>45</v>
      </c>
      <c r="G90" s="192">
        <v>3</v>
      </c>
      <c r="H90" s="192">
        <v>12.5</v>
      </c>
      <c r="I90" s="191" t="s">
        <v>102</v>
      </c>
    </row>
    <row r="91" spans="1:9" x14ac:dyDescent="0.25">
      <c r="B91" s="162">
        <v>143</v>
      </c>
      <c r="C91" s="162" t="s">
        <v>14</v>
      </c>
      <c r="E91" s="191" t="s">
        <v>4</v>
      </c>
      <c r="F91" s="191" t="s">
        <v>45</v>
      </c>
      <c r="G91" s="192">
        <v>5</v>
      </c>
      <c r="H91" s="192">
        <v>20.833333333333336</v>
      </c>
      <c r="I91" s="191" t="s">
        <v>102</v>
      </c>
    </row>
    <row r="92" spans="1:9" x14ac:dyDescent="0.25">
      <c r="B92" s="162">
        <v>421</v>
      </c>
      <c r="C92" s="162" t="s">
        <v>134</v>
      </c>
      <c r="E92" s="191" t="s">
        <v>45</v>
      </c>
      <c r="F92" s="191" t="s">
        <v>4</v>
      </c>
      <c r="G92" s="192">
        <v>4</v>
      </c>
      <c r="H92" s="192">
        <v>16.666666666666668</v>
      </c>
      <c r="I92" s="191" t="s">
        <v>102</v>
      </c>
    </row>
    <row r="93" spans="1:9" x14ac:dyDescent="0.25">
      <c r="B93" s="162">
        <v>591</v>
      </c>
      <c r="C93" s="162" t="s">
        <v>40</v>
      </c>
      <c r="E93" s="191" t="s">
        <v>45</v>
      </c>
      <c r="F93" s="191" t="s">
        <v>45</v>
      </c>
      <c r="G93" s="192">
        <v>5</v>
      </c>
      <c r="H93" s="192">
        <v>20.833333333333336</v>
      </c>
      <c r="I93" s="191" t="s">
        <v>105</v>
      </c>
    </row>
    <row r="95" spans="1:9" ht="15.75" x14ac:dyDescent="0.25">
      <c r="A95" s="130" t="s">
        <v>167</v>
      </c>
      <c r="B95" s="193" t="s">
        <v>166</v>
      </c>
    </row>
    <row r="96" spans="1:9" ht="15.75" x14ac:dyDescent="0.25">
      <c r="A96" s="193"/>
      <c r="B96" s="207" t="s">
        <v>232</v>
      </c>
      <c r="C96" s="208"/>
      <c r="D96" s="209"/>
      <c r="E96" s="210"/>
      <c r="F96" s="210"/>
      <c r="G96" s="210"/>
    </row>
    <row r="97" spans="1:9" ht="15.75" x14ac:dyDescent="0.25">
      <c r="A97" s="193"/>
      <c r="B97" s="202" t="s">
        <v>217</v>
      </c>
      <c r="C97" s="202"/>
      <c r="D97" s="236"/>
      <c r="E97" s="236"/>
      <c r="F97" s="236"/>
      <c r="G97" s="236"/>
    </row>
    <row r="98" spans="1:9" x14ac:dyDescent="0.25">
      <c r="B98" s="162">
        <v>115</v>
      </c>
      <c r="C98" s="162" t="s">
        <v>5</v>
      </c>
      <c r="E98" s="191" t="s">
        <v>4</v>
      </c>
      <c r="F98" s="191" t="s">
        <v>45</v>
      </c>
      <c r="G98" s="192">
        <v>18.27</v>
      </c>
      <c r="H98" s="192">
        <v>27.014638474049981</v>
      </c>
      <c r="I98" s="191" t="s">
        <v>102</v>
      </c>
    </row>
    <row r="99" spans="1:9" x14ac:dyDescent="0.25">
      <c r="B99" s="162">
        <v>131</v>
      </c>
      <c r="C99" s="162" t="s">
        <v>11</v>
      </c>
      <c r="E99" s="191" t="s">
        <v>4</v>
      </c>
      <c r="F99" s="191" t="s">
        <v>45</v>
      </c>
      <c r="G99" s="192">
        <v>20.16</v>
      </c>
      <c r="H99" s="192">
        <v>29.809256247227566</v>
      </c>
      <c r="I99" s="191" t="s">
        <v>102</v>
      </c>
    </row>
    <row r="100" spans="1:9" x14ac:dyDescent="0.25">
      <c r="B100" s="162">
        <v>132</v>
      </c>
      <c r="C100" s="162" t="s">
        <v>12</v>
      </c>
      <c r="D100" s="191">
        <v>1</v>
      </c>
      <c r="E100" s="191" t="s">
        <v>4</v>
      </c>
      <c r="F100" s="191" t="s">
        <v>45</v>
      </c>
      <c r="G100" s="192">
        <v>4.3</v>
      </c>
      <c r="H100" s="198">
        <v>6.3581250924146095</v>
      </c>
      <c r="I100" s="199" t="s">
        <v>103</v>
      </c>
    </row>
    <row r="101" spans="1:9" x14ac:dyDescent="0.25">
      <c r="B101" s="162">
        <v>171</v>
      </c>
      <c r="C101" s="162" t="s">
        <v>93</v>
      </c>
      <c r="E101" s="191" t="s">
        <v>45</v>
      </c>
      <c r="F101" s="191" t="s">
        <v>45</v>
      </c>
      <c r="G101" s="192">
        <v>13.93</v>
      </c>
      <c r="H101" s="192">
        <v>20.59736803193849</v>
      </c>
      <c r="I101" s="191" t="s">
        <v>102</v>
      </c>
    </row>
    <row r="102" spans="1:9" x14ac:dyDescent="0.25">
      <c r="B102" s="162">
        <v>330</v>
      </c>
      <c r="C102" s="162" t="s">
        <v>25</v>
      </c>
      <c r="E102" s="191" t="s">
        <v>45</v>
      </c>
      <c r="F102" s="191" t="s">
        <v>4</v>
      </c>
      <c r="G102" s="192">
        <v>7.34</v>
      </c>
      <c r="H102" s="192">
        <v>10.853171669377497</v>
      </c>
      <c r="I102" s="191" t="s">
        <v>102</v>
      </c>
    </row>
    <row r="103" spans="1:9" x14ac:dyDescent="0.25">
      <c r="B103" s="162">
        <v>590</v>
      </c>
      <c r="C103" s="162" t="s">
        <v>125</v>
      </c>
      <c r="D103" s="191">
        <v>1</v>
      </c>
      <c r="E103" s="191" t="s">
        <v>45</v>
      </c>
      <c r="F103" s="191" t="s">
        <v>45</v>
      </c>
      <c r="G103" s="192">
        <v>3.49</v>
      </c>
      <c r="H103" s="192">
        <v>5.1604317610527879</v>
      </c>
      <c r="I103" s="191" t="s">
        <v>105</v>
      </c>
    </row>
    <row r="104" spans="1:9" x14ac:dyDescent="0.25">
      <c r="B104" s="162">
        <v>591</v>
      </c>
      <c r="C104" s="162" t="s">
        <v>40</v>
      </c>
      <c r="E104" s="191" t="s">
        <v>45</v>
      </c>
      <c r="F104" s="191" t="s">
        <v>45</v>
      </c>
      <c r="G104" s="192">
        <v>0.14000000000000001</v>
      </c>
      <c r="H104" s="192">
        <v>0.20700872393908035</v>
      </c>
      <c r="I104" s="191" t="s">
        <v>105</v>
      </c>
    </row>
    <row r="106" spans="1:9" ht="15.75" x14ac:dyDescent="0.25">
      <c r="A106" s="193" t="s">
        <v>171</v>
      </c>
      <c r="B106" s="193" t="s">
        <v>172</v>
      </c>
    </row>
    <row r="107" spans="1:9" x14ac:dyDescent="0.25">
      <c r="B107" s="202" t="s">
        <v>217</v>
      </c>
      <c r="C107" s="202"/>
      <c r="D107" s="205"/>
      <c r="E107" s="205"/>
      <c r="F107" s="205"/>
      <c r="G107" s="235"/>
    </row>
    <row r="108" spans="1:9" x14ac:dyDescent="0.25">
      <c r="B108" s="162">
        <v>115</v>
      </c>
      <c r="C108" s="162" t="s">
        <v>5</v>
      </c>
      <c r="E108" s="191" t="s">
        <v>4</v>
      </c>
      <c r="F108" s="191" t="s">
        <v>45</v>
      </c>
      <c r="G108" s="192">
        <v>18.27</v>
      </c>
      <c r="H108" s="192">
        <v>27.014638474049981</v>
      </c>
      <c r="I108" s="191" t="s">
        <v>102</v>
      </c>
    </row>
    <row r="109" spans="1:9" x14ac:dyDescent="0.25">
      <c r="B109" s="162">
        <v>131</v>
      </c>
      <c r="C109" s="162" t="s">
        <v>11</v>
      </c>
      <c r="E109" s="191" t="s">
        <v>4</v>
      </c>
      <c r="F109" s="191" t="s">
        <v>45</v>
      </c>
      <c r="G109" s="192">
        <v>20.16</v>
      </c>
      <c r="H109" s="192">
        <v>29.809256247227566</v>
      </c>
      <c r="I109" s="191" t="s">
        <v>102</v>
      </c>
    </row>
    <row r="110" spans="1:9" x14ac:dyDescent="0.25">
      <c r="B110" s="162">
        <v>132</v>
      </c>
      <c r="C110" s="162" t="s">
        <v>12</v>
      </c>
      <c r="D110" s="191">
        <v>1</v>
      </c>
      <c r="E110" s="191" t="s">
        <v>4</v>
      </c>
      <c r="F110" s="191" t="s">
        <v>45</v>
      </c>
      <c r="G110" s="192">
        <v>4.3</v>
      </c>
      <c r="H110" s="198">
        <v>6.3581250924146095</v>
      </c>
      <c r="I110" s="199" t="s">
        <v>103</v>
      </c>
    </row>
    <row r="111" spans="1:9" x14ac:dyDescent="0.25">
      <c r="B111" s="162">
        <v>171</v>
      </c>
      <c r="C111" s="162" t="s">
        <v>93</v>
      </c>
      <c r="E111" s="191" t="s">
        <v>45</v>
      </c>
      <c r="F111" s="191" t="s">
        <v>45</v>
      </c>
      <c r="G111" s="192">
        <v>13.93</v>
      </c>
      <c r="H111" s="192">
        <v>20.59736803193849</v>
      </c>
      <c r="I111" s="191" t="s">
        <v>102</v>
      </c>
    </row>
    <row r="112" spans="1:9" x14ac:dyDescent="0.25">
      <c r="B112" s="162">
        <v>330</v>
      </c>
      <c r="C112" s="162" t="s">
        <v>25</v>
      </c>
      <c r="D112" s="199">
        <v>1</v>
      </c>
      <c r="E112" s="191" t="s">
        <v>45</v>
      </c>
      <c r="F112" s="191" t="s">
        <v>4</v>
      </c>
      <c r="G112" s="192">
        <v>7.34</v>
      </c>
      <c r="H112" s="192">
        <v>10.853171669377497</v>
      </c>
      <c r="I112" s="191" t="s">
        <v>102</v>
      </c>
    </row>
    <row r="113" spans="1:9" x14ac:dyDescent="0.25">
      <c r="B113" s="162">
        <v>590</v>
      </c>
      <c r="C113" s="162" t="s">
        <v>125</v>
      </c>
      <c r="E113" s="191" t="s">
        <v>45</v>
      </c>
      <c r="F113" s="191" t="s">
        <v>45</v>
      </c>
      <c r="G113" s="192">
        <v>3.49</v>
      </c>
      <c r="H113" s="192">
        <v>5.1604317610527879</v>
      </c>
      <c r="I113" s="191" t="s">
        <v>105</v>
      </c>
    </row>
    <row r="114" spans="1:9" x14ac:dyDescent="0.25">
      <c r="B114" s="162">
        <v>591</v>
      </c>
      <c r="C114" s="162" t="s">
        <v>40</v>
      </c>
      <c r="E114" s="191" t="s">
        <v>45</v>
      </c>
      <c r="F114" s="191" t="s">
        <v>45</v>
      </c>
      <c r="G114" s="192">
        <v>0.14000000000000001</v>
      </c>
      <c r="H114" s="192">
        <v>0.20700872393908035</v>
      </c>
      <c r="I114" s="191" t="s">
        <v>105</v>
      </c>
    </row>
    <row r="116" spans="1:9" ht="15.75" x14ac:dyDescent="0.25">
      <c r="A116" s="130" t="s">
        <v>193</v>
      </c>
      <c r="B116" s="193" t="s">
        <v>218</v>
      </c>
    </row>
    <row r="117" spans="1:9" x14ac:dyDescent="0.25">
      <c r="B117" s="195" t="s">
        <v>194</v>
      </c>
      <c r="C117" s="201"/>
    </row>
    <row r="118" spans="1:9" x14ac:dyDescent="0.25">
      <c r="B118" s="162">
        <v>182</v>
      </c>
      <c r="C118" s="162" t="s">
        <v>18</v>
      </c>
      <c r="D118" s="191">
        <v>1</v>
      </c>
      <c r="E118" s="191" t="s">
        <v>45</v>
      </c>
      <c r="F118" s="191" t="s">
        <v>4</v>
      </c>
      <c r="G118" s="192">
        <v>2</v>
      </c>
      <c r="H118" s="192">
        <v>8.8888888888888893</v>
      </c>
      <c r="I118" s="191" t="s">
        <v>102</v>
      </c>
    </row>
    <row r="119" spans="1:9" x14ac:dyDescent="0.25">
      <c r="B119" s="162">
        <v>118</v>
      </c>
      <c r="C119" s="162" t="s">
        <v>7</v>
      </c>
      <c r="E119" s="191" t="s">
        <v>4</v>
      </c>
      <c r="F119" s="191" t="s">
        <v>4</v>
      </c>
      <c r="G119" s="192">
        <v>6</v>
      </c>
      <c r="H119" s="192">
        <v>26.666666666666664</v>
      </c>
      <c r="I119" s="191" t="s">
        <v>102</v>
      </c>
    </row>
    <row r="120" spans="1:9" x14ac:dyDescent="0.25">
      <c r="B120" s="162">
        <v>132</v>
      </c>
      <c r="C120" s="162" t="s">
        <v>12</v>
      </c>
      <c r="E120" s="191" t="s">
        <v>4</v>
      </c>
      <c r="F120" s="191" t="s">
        <v>45</v>
      </c>
      <c r="G120" s="192">
        <v>5</v>
      </c>
      <c r="H120" s="192">
        <v>22.222222222222221</v>
      </c>
      <c r="I120" s="191" t="s">
        <v>102</v>
      </c>
    </row>
    <row r="121" spans="1:9" x14ac:dyDescent="0.25">
      <c r="B121" s="162">
        <v>210</v>
      </c>
      <c r="C121" s="162" t="s">
        <v>150</v>
      </c>
      <c r="E121" s="191" t="s">
        <v>45</v>
      </c>
      <c r="F121" s="191" t="s">
        <v>4</v>
      </c>
      <c r="G121" s="192">
        <v>3</v>
      </c>
      <c r="H121" s="192">
        <v>13.333333333333332</v>
      </c>
      <c r="I121" s="191" t="s">
        <v>102</v>
      </c>
    </row>
    <row r="122" spans="1:9" x14ac:dyDescent="0.25">
      <c r="B122" s="162">
        <v>708</v>
      </c>
      <c r="C122" s="162" t="s">
        <v>185</v>
      </c>
      <c r="D122" s="191">
        <v>1</v>
      </c>
      <c r="E122" s="191" t="s">
        <v>45</v>
      </c>
      <c r="F122" s="191" t="s">
        <v>4</v>
      </c>
      <c r="G122" s="192">
        <v>0.5</v>
      </c>
      <c r="H122" s="192">
        <v>2.2222222222222223</v>
      </c>
      <c r="I122" s="191" t="s">
        <v>102</v>
      </c>
    </row>
    <row r="123" spans="1:9" x14ac:dyDescent="0.25">
      <c r="B123" s="162">
        <v>602</v>
      </c>
      <c r="C123" s="162" t="s">
        <v>27</v>
      </c>
      <c r="E123" s="191" t="s">
        <v>45</v>
      </c>
      <c r="F123" s="191" t="s">
        <v>45</v>
      </c>
      <c r="G123" s="192">
        <v>1.5</v>
      </c>
      <c r="H123" s="192">
        <v>6.6666666666666661</v>
      </c>
      <c r="I123" s="191" t="s">
        <v>103</v>
      </c>
    </row>
    <row r="124" spans="1:9" x14ac:dyDescent="0.25">
      <c r="B124" s="162">
        <v>422</v>
      </c>
      <c r="C124" s="162" t="s">
        <v>30</v>
      </c>
      <c r="E124" s="191" t="s">
        <v>45</v>
      </c>
      <c r="F124" s="191" t="s">
        <v>4</v>
      </c>
      <c r="G124" s="192">
        <v>4.5</v>
      </c>
      <c r="H124" s="192">
        <v>20</v>
      </c>
      <c r="I124" s="191" t="s">
        <v>102</v>
      </c>
    </row>
    <row r="125" spans="1:9" x14ac:dyDescent="0.25">
      <c r="A125" s="129"/>
    </row>
  </sheetData>
  <sheetProtection password="CC18" sheet="1" objects="1" scenarios="1"/>
  <mergeCells count="1">
    <mergeCell ref="B25:I25"/>
  </mergeCells>
  <pageMargins left="0.70866141732283472" right="0.70866141732283472" top="0.78740157480314965" bottom="0.78740157480314965" header="0.31496062992125984" footer="0.31496062992125984"/>
  <pageSetup paperSize="9" scale="83" orientation="landscape" r:id="rId1"/>
  <headerFooter>
    <oddFooter>&amp;L&amp;"Arial,Standard"©  LEL Schwäbisch Gmünd, Abt. 3, 02/2019, Version 2.3&amp;R&amp;D</oddFooter>
  </headerFooter>
  <rowBreaks count="3" manualBreakCount="3">
    <brk id="30" max="16383" man="1"/>
    <brk id="66" max="16383" man="1"/>
    <brk id="93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6</vt:i4>
      </vt:variant>
    </vt:vector>
  </HeadingPairs>
  <TitlesOfParts>
    <vt:vector size="10" baseType="lpstr">
      <vt:lpstr>Hinweise</vt:lpstr>
      <vt:lpstr>Auswahl Kultur</vt:lpstr>
      <vt:lpstr>Auswahl Nutzcode</vt:lpstr>
      <vt:lpstr>Beispiele</vt:lpstr>
      <vt:lpstr>'Auswahl Kultur'!Druckbereich</vt:lpstr>
      <vt:lpstr>'Auswahl Nutzcode'!Druckbereich</vt:lpstr>
      <vt:lpstr>Hinweise!Druckbereich</vt:lpstr>
      <vt:lpstr>Beispiele!Drucktitel</vt:lpstr>
      <vt:lpstr>'Auswahl Kultur'!Kultur</vt:lpstr>
      <vt:lpstr>'Auswahl Nutzcode'!Kultur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Bettringen</dc:creator>
  <cp:lastModifiedBy>Müller, Richard (LEL)</cp:lastModifiedBy>
  <cp:lastPrinted>2019-02-13T08:30:27Z</cp:lastPrinted>
  <dcterms:created xsi:type="dcterms:W3CDTF">2014-12-17T16:25:51Z</dcterms:created>
  <dcterms:modified xsi:type="dcterms:W3CDTF">2019-02-13T08:31:50Z</dcterms:modified>
</cp:coreProperties>
</file>